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116" tabRatio="951" firstSheet="3" activeTab="17"/>
  </bookViews>
  <sheets>
    <sheet name="январь" sheetId="1" r:id="rId1"/>
    <sheet name="февраль" sheetId="2" r:id="rId2"/>
    <sheet name="январь-февраль" sheetId="3" r:id="rId3"/>
    <sheet name="Март" sheetId="4" r:id="rId4"/>
    <sheet name="январь - март" sheetId="5" r:id="rId5"/>
    <sheet name="апрель" sheetId="6" r:id="rId6"/>
    <sheet name="январь-апрель" sheetId="7" r:id="rId7"/>
    <sheet name="май" sheetId="8" r:id="rId8"/>
    <sheet name="январь-май" sheetId="9" r:id="rId9"/>
    <sheet name="июнь" sheetId="10" r:id="rId10"/>
    <sheet name="январь-июнь" sheetId="11" r:id="rId11"/>
    <sheet name="июль" sheetId="12" r:id="rId12"/>
    <sheet name="январь-июль" sheetId="13" r:id="rId13"/>
    <sheet name="август" sheetId="14" r:id="rId14"/>
    <sheet name="январь-август" sheetId="15" r:id="rId15"/>
    <sheet name="сент" sheetId="16" r:id="rId16"/>
    <sheet name="янв-сент" sheetId="17" r:id="rId17"/>
    <sheet name="окт" sheetId="18" r:id="rId18"/>
    <sheet name="янв-октябрь" sheetId="19" r:id="rId19"/>
  </sheets>
  <definedNames>
    <definedName name="дзхж">#REF!</definedName>
    <definedName name="ол">#REF!</definedName>
    <definedName name="ээээээ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<sst xmlns="http://schemas.openxmlformats.org/spreadsheetml/2006/main" count="900" uniqueCount="65">
  <si>
    <t>Наименование категории работников образовательных учреждений</t>
  </si>
  <si>
    <t>№ стр</t>
  </si>
  <si>
    <t>педагогические работники дошкольных образовательных учреждений</t>
  </si>
  <si>
    <t>01</t>
  </si>
  <si>
    <t>педагогические работники учреждений, реализующих программы общего образования</t>
  </si>
  <si>
    <t>02</t>
  </si>
  <si>
    <t>педагогические работники учреждений(без учёта учителей)</t>
  </si>
  <si>
    <t>03</t>
  </si>
  <si>
    <t>учителя общеобразовательных учреждений</t>
  </si>
  <si>
    <t>04</t>
  </si>
  <si>
    <t>педагогические работники учреждений дополнительного образования</t>
  </si>
  <si>
    <t>05</t>
  </si>
  <si>
    <t>06</t>
  </si>
  <si>
    <t>07</t>
  </si>
  <si>
    <t>08</t>
  </si>
  <si>
    <t>Начальник отдела образования</t>
  </si>
  <si>
    <t xml:space="preserve">администрации Апанасенковского                                                 </t>
  </si>
  <si>
    <t>В.Г. Теслицкий</t>
  </si>
  <si>
    <t>муниципального района СК</t>
  </si>
  <si>
    <t>Старший экономист</t>
  </si>
  <si>
    <t>О.А.Бруславцева</t>
  </si>
  <si>
    <t>Информация</t>
  </si>
  <si>
    <t>Фонд заработной платы за счет бюджетных средств, тыс.руб.</t>
  </si>
  <si>
    <t>Фонд заработной платы за счет внебюджетных средств, тыс.руб.</t>
  </si>
  <si>
    <t>Приложение 1</t>
  </si>
  <si>
    <t>Фонд оплаты труда пед.работников без начислений  по основной должности без внешних совместителей, тыс.руб.</t>
  </si>
  <si>
    <t>Размер средней заработной  платы  пед.работников по основной должности без внешних совместителей, руб.</t>
  </si>
  <si>
    <t>Меры социальной поддержки пед.раб. списочного состава (без внешних совместителей), тыс.руб.</t>
  </si>
  <si>
    <t>ВСЕГО ФОТ, тыс.руб.</t>
  </si>
  <si>
    <t>Среднесписочная численность пед.работников в обр-х учр-ий,чел</t>
  </si>
  <si>
    <t>Среднесписочная численность работников в обр-х учр-ий,чел</t>
  </si>
  <si>
    <t>педагогические работники детских домов</t>
  </si>
  <si>
    <t xml:space="preserve">преподаватели </t>
  </si>
  <si>
    <t>мастера</t>
  </si>
  <si>
    <t>09</t>
  </si>
  <si>
    <t>10</t>
  </si>
  <si>
    <t>11</t>
  </si>
  <si>
    <t>12</t>
  </si>
  <si>
    <t xml:space="preserve">профессорско-преподавательский персонал образовательных учреждений высшего профессионального образования </t>
  </si>
  <si>
    <t>13</t>
  </si>
  <si>
    <t xml:space="preserve">Педагогические работники СПО, реализующие поготовку квалифицирован -ных рабочих и служащих: из них </t>
  </si>
  <si>
    <t xml:space="preserve">Педагогические работники СПО, реализующие поготовку специалистов среднего звена: из них </t>
  </si>
  <si>
    <t>январь 2022 год</t>
  </si>
  <si>
    <t>Количество человек,чья заработная плата выше 35671 руб.40 коп.</t>
  </si>
  <si>
    <t>о  размере средней заработной платы педагогических работников образовательных учреждений  отдела образования администрации Апанасенковского муниципального округа Ставропольского края</t>
  </si>
  <si>
    <t>февраль 2022 год</t>
  </si>
  <si>
    <t>январь- февраль 2022 год</t>
  </si>
  <si>
    <t>март 2022 год</t>
  </si>
  <si>
    <t>январь- март 2022 года</t>
  </si>
  <si>
    <t>апрель 2022 год</t>
  </si>
  <si>
    <t>январь- апрель 2022 года</t>
  </si>
  <si>
    <t>май 2022 год</t>
  </si>
  <si>
    <t>январь- май  2022 года</t>
  </si>
  <si>
    <t>июнь 2022 год</t>
  </si>
  <si>
    <t>январь- июнь  2022 года</t>
  </si>
  <si>
    <t>июль 2022 год</t>
  </si>
  <si>
    <t>январь- июль  2022 года</t>
  </si>
  <si>
    <t>август 2022 год</t>
  </si>
  <si>
    <t>Исп.: Калюк А.В.</t>
  </si>
  <si>
    <t>тел. 8 (865-55)5-16-76</t>
  </si>
  <si>
    <t>январь- август  2022 года</t>
  </si>
  <si>
    <t>сентябрь 2022 год</t>
  </si>
  <si>
    <t>январь- сентябрь  2022 года</t>
  </si>
  <si>
    <t>октябрь 2022 года</t>
  </si>
  <si>
    <t>январь- октябрь  2022 года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</si>
</sst>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&quot;р.&quot;;[Red]#,##0.00&quot;р.&quot;"/>
    <numFmt numFmtId="178" formatCode="#,##0.00;[Red]#,##0.00"/>
    <numFmt numFmtId="179" formatCode="#,##0.0;[Red]#,##0.0"/>
    <numFmt numFmtId="180" formatCode="#,##0;[Red]#,##0"/>
    <numFmt numFmtId="181" formatCode="0.00;[Red]0.00"/>
    <numFmt numFmtId="182" formatCode="0.0;[Red]0.0"/>
    <numFmt numFmtId="183" formatCode="0;[Red]0"/>
    <numFmt numFmtId="184" formatCode="0.000;[Red]0.000"/>
    <numFmt numFmtId="185" formatCode="0.0000000"/>
    <numFmt numFmtId="186" formatCode="#,##0.00_р_."/>
    <numFmt numFmtId="187" formatCode="_-* #,##0.0_р_._-;\-* #,##0.0_р_._-;_-* &quot;-&quot;??_р_._-;_-@_-"/>
    <numFmt numFmtId="188" formatCode="_-* #,##0_р_._-;\-* #,##0_р_._-;_-* &quot;-&quot;??_р_._-;_-@_-"/>
    <numFmt numFmtId="189" formatCode="#,##0.00_р_.;[Red]#,##0.00_р_."/>
    <numFmt numFmtId="190" formatCode="_-* #,##0.0_р_._-;\-* #,##0.0_р_._-;_-* &quot;-&quot;?_р_._-;_-@_-"/>
    <numFmt numFmtId="191" formatCode="_-* #,##0.00_р_._-;\-* #,##0.00_р_._-;_-* \-??_р_._-;_-@_-"/>
    <numFmt numFmtId="192" formatCode="#,##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0.00_ ;[Red]\-0.00\ "/>
    <numFmt numFmtId="199" formatCode="#,##0.000_р_."/>
    <numFmt numFmtId="200" formatCode="#,##0.0000_р_."/>
    <numFmt numFmtId="201" formatCode="#,##0.0_р_."/>
    <numFmt numFmtId="202" formatCode="#,##0.00_ ;[Red]\-#,##0.00\ "/>
    <numFmt numFmtId="203" formatCode="_-* #,##0.0\ _₽_-;\-* #,##0.0\ _₽_-;_-* &quot;-&quot;?\ _₽_-;_-@_-"/>
    <numFmt numFmtId="204" formatCode="[$-FC19]d\ mmmm\ yyyy\ &quot;г.&quot;"/>
    <numFmt numFmtId="205" formatCode="_-* #,##0.0\ _₽_-;\-* #,##0.0\ _₽_-;_-* &quot;-&quot;??\ _₽_-;_-@_-"/>
    <numFmt numFmtId="206" formatCode="_-* #,##0.000_р_._-;\-* #,##0.000_р_._-;_-* &quot;-&quot;??_р_._-;_-@_-"/>
    <numFmt numFmtId="207" formatCode="_-* #,##0.0000_р_._-;\-* #,##0.0000_р_._-;_-* &quot;-&quot;??_р_._-;_-@_-"/>
    <numFmt numFmtId="208" formatCode="#,##0.00\ _₽;[Red]#,##0.00\ _₽"/>
    <numFmt numFmtId="209" formatCode="0.0000;[Red]0.0000"/>
    <numFmt numFmtId="210" formatCode="_-* #,##0.00000_р_._-;\-* #,##0.00000_р_._-;_-* &quot;-&quot;??_р_._-;_-@_-"/>
    <numFmt numFmtId="211" formatCode="_-* #,##0.000000_р_._-;\-* #,##0.000000_р_._-;_-* &quot;-&quot;??_р_._-;_-@_-"/>
  </numFmts>
  <fonts count="46">
    <font>
      <sz val="10"/>
      <name val="Arial"/>
      <family val="2"/>
    </font>
    <font>
      <sz val="10"/>
      <name val="Arial Cyr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6"/>
      <color indexed="8"/>
      <name val="Times New Roman"/>
      <family val="2"/>
    </font>
    <font>
      <sz val="16"/>
      <color indexed="9"/>
      <name val="Times New Roman"/>
      <family val="2"/>
    </font>
    <font>
      <sz val="16"/>
      <color indexed="62"/>
      <name val="Times New Roman"/>
      <family val="2"/>
    </font>
    <font>
      <b/>
      <sz val="16"/>
      <color indexed="63"/>
      <name val="Times New Roman"/>
      <family val="2"/>
    </font>
    <font>
      <b/>
      <sz val="16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6"/>
      <color indexed="8"/>
      <name val="Times New Roman"/>
      <family val="2"/>
    </font>
    <font>
      <b/>
      <sz val="16"/>
      <color indexed="9"/>
      <name val="Times New Roman"/>
      <family val="2"/>
    </font>
    <font>
      <b/>
      <sz val="18"/>
      <color indexed="56"/>
      <name val="Cambria"/>
      <family val="2"/>
    </font>
    <font>
      <sz val="16"/>
      <color indexed="60"/>
      <name val="Times New Roman"/>
      <family val="2"/>
    </font>
    <font>
      <sz val="16"/>
      <color indexed="20"/>
      <name val="Times New Roman"/>
      <family val="2"/>
    </font>
    <font>
      <i/>
      <sz val="16"/>
      <color indexed="23"/>
      <name val="Times New Roman"/>
      <family val="2"/>
    </font>
    <font>
      <sz val="16"/>
      <color indexed="52"/>
      <name val="Times New Roman"/>
      <family val="2"/>
    </font>
    <font>
      <sz val="16"/>
      <color indexed="10"/>
      <name val="Times New Roman"/>
      <family val="2"/>
    </font>
    <font>
      <sz val="16"/>
      <color indexed="17"/>
      <name val="Times New Roman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theme="1"/>
      <name val="Times New Roman"/>
      <family val="2"/>
    </font>
    <font>
      <sz val="16"/>
      <color theme="0"/>
      <name val="Times New Roman"/>
      <family val="2"/>
    </font>
    <font>
      <sz val="16"/>
      <color rgb="FF3F3F76"/>
      <name val="Times New Roman"/>
      <family val="2"/>
    </font>
    <font>
      <b/>
      <sz val="16"/>
      <color rgb="FF3F3F3F"/>
      <name val="Times New Roman"/>
      <family val="2"/>
    </font>
    <font>
      <b/>
      <sz val="16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6"/>
      <color theme="1"/>
      <name val="Times New Roman"/>
      <family val="2"/>
    </font>
    <font>
      <b/>
      <sz val="16"/>
      <color theme="0"/>
      <name val="Times New Roman"/>
      <family val="2"/>
    </font>
    <font>
      <b/>
      <sz val="18"/>
      <color theme="3"/>
      <name val="Cambria"/>
      <family val="2"/>
    </font>
    <font>
      <sz val="16"/>
      <color rgb="FF9C6500"/>
      <name val="Times New Roman"/>
      <family val="2"/>
    </font>
    <font>
      <sz val="16"/>
      <color rgb="FF9C0006"/>
      <name val="Times New Roman"/>
      <family val="2"/>
    </font>
    <font>
      <i/>
      <sz val="16"/>
      <color rgb="FF7F7F7F"/>
      <name val="Times New Roman"/>
      <family val="2"/>
    </font>
    <font>
      <sz val="16"/>
      <color rgb="FFFA7D00"/>
      <name val="Times New Roman"/>
      <family val="2"/>
    </font>
    <font>
      <sz val="16"/>
      <color rgb="FFFF0000"/>
      <name val="Times New Roman"/>
      <family val="2"/>
    </font>
    <font>
      <sz val="16"/>
      <color rgb="FF006100"/>
      <name val="Times New Roman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wrapText="1"/>
    </xf>
    <xf numFmtId="49" fontId="4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71" fontId="3" fillId="0" borderId="10" xfId="60" applyFont="1" applyBorder="1" applyAlignment="1">
      <alignment vertical="center" wrapText="1"/>
    </xf>
    <xf numFmtId="171" fontId="3" fillId="0" borderId="10" xfId="6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71" fontId="3" fillId="0" borderId="10" xfId="60" applyFont="1" applyBorder="1" applyAlignment="1">
      <alignment horizontal="center" vertical="center" wrapText="1"/>
    </xf>
    <xf numFmtId="0" fontId="3" fillId="33" borderId="10" xfId="53" applyFont="1" applyFill="1" applyBorder="1" applyAlignment="1">
      <alignment vertical="top" wrapText="1"/>
      <protection/>
    </xf>
    <xf numFmtId="49" fontId="3" fillId="33" borderId="10" xfId="53" applyNumberFormat="1" applyFont="1" applyFill="1" applyBorder="1" applyAlignment="1">
      <alignment horizontal="center" vertical="top" wrapText="1"/>
      <protection/>
    </xf>
    <xf numFmtId="187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top" wrapText="1"/>
    </xf>
    <xf numFmtId="171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187" fontId="43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4" fillId="0" borderId="0" xfId="0" applyFont="1" applyFill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wrapText="1"/>
    </xf>
    <xf numFmtId="49" fontId="4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71" fontId="4" fillId="0" borderId="10" xfId="60" applyFont="1" applyBorder="1" applyAlignment="1">
      <alignment vertical="center" wrapText="1"/>
    </xf>
    <xf numFmtId="171" fontId="4" fillId="0" borderId="10" xfId="60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71" fontId="4" fillId="0" borderId="10" xfId="60" applyFont="1" applyBorder="1" applyAlignment="1">
      <alignment horizontal="center" vertical="center" wrapText="1"/>
    </xf>
    <xf numFmtId="0" fontId="4" fillId="33" borderId="10" xfId="53" applyFont="1" applyFill="1" applyBorder="1" applyAlignment="1">
      <alignment vertical="top" wrapText="1"/>
      <protection/>
    </xf>
    <xf numFmtId="49" fontId="4" fillId="33" borderId="10" xfId="53" applyNumberFormat="1" applyFont="1" applyFill="1" applyBorder="1" applyAlignment="1">
      <alignment horizontal="center" vertical="top" wrapText="1"/>
      <protection/>
    </xf>
    <xf numFmtId="187" fontId="4" fillId="0" borderId="10" xfId="0" applyNumberFormat="1" applyFont="1" applyBorder="1" applyAlignment="1">
      <alignment horizontal="center" vertical="center" wrapText="1"/>
    </xf>
    <xf numFmtId="171" fontId="4" fillId="0" borderId="10" xfId="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vertical="top" wrapText="1"/>
    </xf>
    <xf numFmtId="171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right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187" fontId="4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87" fontId="4" fillId="0" borderId="10" xfId="60" applyNumberFormat="1" applyFont="1" applyBorder="1" applyAlignment="1">
      <alignment vertical="center" wrapText="1"/>
    </xf>
    <xf numFmtId="171" fontId="4" fillId="0" borderId="10" xfId="6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210" fontId="4" fillId="0" borderId="10" xfId="6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1" fontId="4" fillId="0" borderId="10" xfId="6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59" zoomScaleNormal="59" zoomScalePageLayoutView="0" workbookViewId="0" topLeftCell="A1">
      <selection activeCell="D14" sqref="D14"/>
    </sheetView>
  </sheetViews>
  <sheetFormatPr defaultColWidth="9.140625" defaultRowHeight="12.75"/>
  <cols>
    <col min="1" max="1" width="61.8515625" style="3" customWidth="1"/>
    <col min="2" max="3" width="8.8515625" style="3" customWidth="1"/>
    <col min="4" max="4" width="11.57421875" style="3" customWidth="1"/>
    <col min="5" max="5" width="15.57421875" style="3" customWidth="1"/>
    <col min="6" max="6" width="8.8515625" style="3" customWidth="1"/>
    <col min="7" max="7" width="14.00390625" style="3" customWidth="1"/>
    <col min="8" max="8" width="15.140625" style="3" customWidth="1"/>
    <col min="9" max="9" width="18.57421875" style="3" customWidth="1"/>
  </cols>
  <sheetData>
    <row r="1" spans="1:9" ht="17.25">
      <c r="A1" s="1"/>
      <c r="B1" s="1"/>
      <c r="C1" s="1"/>
      <c r="D1" s="1"/>
      <c r="F1" s="1"/>
      <c r="G1" s="1"/>
      <c r="H1" s="1"/>
      <c r="I1" s="4" t="s">
        <v>24</v>
      </c>
    </row>
    <row r="2" spans="1:8" ht="17.25">
      <c r="A2" s="1"/>
      <c r="B2" s="1"/>
      <c r="C2" s="1"/>
      <c r="D2" s="1"/>
      <c r="F2" s="1"/>
      <c r="G2" s="1"/>
      <c r="H2" s="1"/>
    </row>
    <row r="3" spans="1:9" ht="17.25">
      <c r="A3" s="1"/>
      <c r="B3" s="1"/>
      <c r="C3" s="1"/>
      <c r="D3" s="1"/>
      <c r="E3" s="4"/>
      <c r="F3" s="1"/>
      <c r="G3" s="1"/>
      <c r="H3" s="1"/>
      <c r="I3" s="1"/>
    </row>
    <row r="4" spans="1:9" ht="17.25">
      <c r="A4" s="1"/>
      <c r="B4" s="1"/>
      <c r="C4" s="1"/>
      <c r="D4" s="1"/>
      <c r="E4" s="4"/>
      <c r="F4" s="1"/>
      <c r="G4" s="1"/>
      <c r="H4" s="1"/>
      <c r="I4" s="1"/>
    </row>
    <row r="5" spans="1:9" ht="17.25">
      <c r="A5" s="1"/>
      <c r="C5" s="2" t="s">
        <v>21</v>
      </c>
      <c r="D5" s="2"/>
      <c r="E5" s="2"/>
      <c r="F5" s="1"/>
      <c r="G5" s="1"/>
      <c r="H5" s="1"/>
      <c r="I5" s="1"/>
    </row>
    <row r="6" spans="1:9" ht="15" customHeight="1">
      <c r="A6" s="59" t="s">
        <v>44</v>
      </c>
      <c r="B6" s="59"/>
      <c r="C6" s="59"/>
      <c r="D6" s="59"/>
      <c r="E6" s="59"/>
      <c r="F6" s="59"/>
      <c r="G6" s="59"/>
      <c r="H6" s="59"/>
      <c r="I6" s="59"/>
    </row>
    <row r="7" spans="1:9" ht="15" customHeight="1">
      <c r="A7" s="59"/>
      <c r="B7" s="59"/>
      <c r="C7" s="59"/>
      <c r="D7" s="59"/>
      <c r="E7" s="59"/>
      <c r="F7" s="59"/>
      <c r="G7" s="59"/>
      <c r="H7" s="59"/>
      <c r="I7" s="59"/>
    </row>
    <row r="8" spans="1:9" ht="34.5" customHeight="1">
      <c r="A8" s="59"/>
      <c r="B8" s="59"/>
      <c r="C8" s="59"/>
      <c r="D8" s="59"/>
      <c r="E8" s="59"/>
      <c r="F8" s="59"/>
      <c r="G8" s="59"/>
      <c r="H8" s="59"/>
      <c r="I8" s="59"/>
    </row>
    <row r="9" spans="1:9" ht="17.25">
      <c r="A9" s="2"/>
      <c r="B9" s="2"/>
      <c r="C9" s="2" t="s">
        <v>42</v>
      </c>
      <c r="D9" s="2"/>
      <c r="E9" s="2"/>
      <c r="F9" s="1"/>
      <c r="G9" s="1"/>
      <c r="H9" s="1"/>
      <c r="I9" s="1"/>
    </row>
    <row r="10" spans="1:9" ht="48" customHeight="1">
      <c r="A10" s="60" t="s">
        <v>0</v>
      </c>
      <c r="B10" s="60" t="s">
        <v>1</v>
      </c>
      <c r="C10" s="61" t="s">
        <v>30</v>
      </c>
      <c r="D10" s="62"/>
      <c r="E10" s="62"/>
      <c r="F10" s="62"/>
      <c r="G10" s="62"/>
      <c r="H10" s="63"/>
      <c r="I10" s="64" t="s">
        <v>26</v>
      </c>
    </row>
    <row r="11" spans="1:9" ht="61.5" customHeight="1">
      <c r="A11" s="60"/>
      <c r="B11" s="60"/>
      <c r="C11" s="65" t="s">
        <v>43</v>
      </c>
      <c r="D11" s="65" t="s">
        <v>29</v>
      </c>
      <c r="E11" s="67" t="s">
        <v>25</v>
      </c>
      <c r="F11" s="67"/>
      <c r="G11" s="67"/>
      <c r="H11" s="67"/>
      <c r="I11" s="64"/>
    </row>
    <row r="12" spans="1:9" ht="165.75" customHeight="1">
      <c r="A12" s="60"/>
      <c r="B12" s="60"/>
      <c r="C12" s="66"/>
      <c r="D12" s="66"/>
      <c r="E12" s="5" t="s">
        <v>22</v>
      </c>
      <c r="F12" s="5" t="s">
        <v>23</v>
      </c>
      <c r="G12" s="5" t="s">
        <v>27</v>
      </c>
      <c r="H12" s="5" t="s">
        <v>28</v>
      </c>
      <c r="I12" s="64"/>
    </row>
    <row r="13" spans="1:9" ht="37.5" customHeight="1">
      <c r="A13" s="6" t="s">
        <v>2</v>
      </c>
      <c r="B13" s="7" t="s">
        <v>3</v>
      </c>
      <c r="C13" s="8">
        <v>5</v>
      </c>
      <c r="D13" s="9">
        <v>120</v>
      </c>
      <c r="E13" s="9">
        <v>2486.78457</v>
      </c>
      <c r="F13" s="9"/>
      <c r="G13" s="9">
        <v>514.52729</v>
      </c>
      <c r="H13" s="9">
        <f>E13+F13+G13</f>
        <v>3001.31186</v>
      </c>
      <c r="I13" s="10">
        <f>H13/D13*1000</f>
        <v>25010.932166666666</v>
      </c>
    </row>
    <row r="14" spans="1:9" ht="51" customHeight="1">
      <c r="A14" s="6" t="s">
        <v>4</v>
      </c>
      <c r="B14" s="7" t="s">
        <v>5</v>
      </c>
      <c r="C14" s="11">
        <f aca="true" t="shared" si="0" ref="C14:H14">C15+C16</f>
        <v>78</v>
      </c>
      <c r="D14" s="12">
        <f t="shared" si="0"/>
        <v>329</v>
      </c>
      <c r="E14" s="12">
        <f t="shared" si="0"/>
        <v>9149.15972</v>
      </c>
      <c r="F14" s="12">
        <f t="shared" si="0"/>
        <v>5.6924399999999995</v>
      </c>
      <c r="G14" s="12">
        <f t="shared" si="0"/>
        <v>1064.5334699999999</v>
      </c>
      <c r="H14" s="12">
        <f t="shared" si="0"/>
        <v>10219.38563</v>
      </c>
      <c r="I14" s="10">
        <f>H14/D14*1000</f>
        <v>31061.96240121581</v>
      </c>
    </row>
    <row r="15" spans="1:9" ht="37.5" customHeight="1">
      <c r="A15" s="6" t="s">
        <v>6</v>
      </c>
      <c r="B15" s="7" t="s">
        <v>7</v>
      </c>
      <c r="C15" s="8">
        <v>1</v>
      </c>
      <c r="D15" s="12">
        <v>44</v>
      </c>
      <c r="E15" s="12">
        <v>995.09007</v>
      </c>
      <c r="F15" s="12">
        <v>4.797</v>
      </c>
      <c r="G15" s="12">
        <v>176.56844</v>
      </c>
      <c r="H15" s="9">
        <f>E15+F15+G15</f>
        <v>1176.45551</v>
      </c>
      <c r="I15" s="10">
        <f>H15/D15*1000</f>
        <v>26737.625227272725</v>
      </c>
    </row>
    <row r="16" spans="1:9" ht="26.25" customHeight="1">
      <c r="A16" s="6" t="s">
        <v>8</v>
      </c>
      <c r="B16" s="7" t="s">
        <v>9</v>
      </c>
      <c r="C16" s="8">
        <v>77</v>
      </c>
      <c r="D16" s="12">
        <v>285</v>
      </c>
      <c r="E16" s="12">
        <v>8154.06965</v>
      </c>
      <c r="F16" s="12">
        <v>0.89544</v>
      </c>
      <c r="G16" s="12">
        <v>887.96503</v>
      </c>
      <c r="H16" s="9">
        <f>E16+F16+G16</f>
        <v>9042.93012</v>
      </c>
      <c r="I16" s="10">
        <f>H16/D16*1000</f>
        <v>31729.579368421055</v>
      </c>
    </row>
    <row r="17" spans="1:9" ht="37.5" customHeight="1">
      <c r="A17" s="6" t="s">
        <v>10</v>
      </c>
      <c r="B17" s="7" t="s">
        <v>11</v>
      </c>
      <c r="C17" s="8">
        <v>3</v>
      </c>
      <c r="D17" s="12">
        <v>22</v>
      </c>
      <c r="E17" s="12">
        <v>565.83302</v>
      </c>
      <c r="F17" s="12"/>
      <c r="G17" s="12">
        <v>73.35259</v>
      </c>
      <c r="H17" s="9">
        <f>E17+F17+G17</f>
        <v>639.18561</v>
      </c>
      <c r="I17" s="10">
        <f>H17/D17*1000</f>
        <v>29053.891363636365</v>
      </c>
    </row>
    <row r="18" spans="1:9" ht="18.75" customHeight="1">
      <c r="A18" s="13" t="s">
        <v>31</v>
      </c>
      <c r="B18" s="14" t="s">
        <v>12</v>
      </c>
      <c r="C18" s="8"/>
      <c r="D18" s="15"/>
      <c r="E18" s="15"/>
      <c r="F18" s="15"/>
      <c r="G18" s="15"/>
      <c r="H18" s="15"/>
      <c r="I18" s="16"/>
    </row>
    <row r="19" spans="1:9" ht="53.25" customHeight="1">
      <c r="A19" s="17" t="s">
        <v>40</v>
      </c>
      <c r="B19" s="14" t="s">
        <v>13</v>
      </c>
      <c r="C19" s="8"/>
      <c r="D19" s="15"/>
      <c r="E19" s="15"/>
      <c r="F19" s="15"/>
      <c r="G19" s="15"/>
      <c r="H19" s="15"/>
      <c r="I19" s="16"/>
    </row>
    <row r="20" spans="1:9" ht="25.5" customHeight="1">
      <c r="A20" s="17" t="s">
        <v>32</v>
      </c>
      <c r="B20" s="14" t="s">
        <v>14</v>
      </c>
      <c r="C20" s="8"/>
      <c r="D20" s="15"/>
      <c r="E20" s="15"/>
      <c r="F20" s="15"/>
      <c r="G20" s="15"/>
      <c r="H20" s="15"/>
      <c r="I20" s="16"/>
    </row>
    <row r="21" spans="1:9" ht="21" customHeight="1">
      <c r="A21" s="17" t="s">
        <v>33</v>
      </c>
      <c r="B21" s="14" t="s">
        <v>34</v>
      </c>
      <c r="C21" s="8"/>
      <c r="D21" s="15"/>
      <c r="E21" s="15"/>
      <c r="F21" s="15"/>
      <c r="G21" s="15"/>
      <c r="H21" s="15"/>
      <c r="I21" s="16"/>
    </row>
    <row r="22" spans="1:9" ht="37.5" customHeight="1">
      <c r="A22" s="17" t="s">
        <v>41</v>
      </c>
      <c r="B22" s="14" t="s">
        <v>35</v>
      </c>
      <c r="C22" s="8"/>
      <c r="D22" s="15"/>
      <c r="E22" s="15"/>
      <c r="F22" s="15"/>
      <c r="G22" s="15"/>
      <c r="H22" s="15"/>
      <c r="I22" s="16"/>
    </row>
    <row r="23" spans="1:9" ht="18" customHeight="1">
      <c r="A23" s="17" t="s">
        <v>32</v>
      </c>
      <c r="B23" s="14" t="s">
        <v>36</v>
      </c>
      <c r="C23" s="8"/>
      <c r="D23" s="15"/>
      <c r="E23" s="15"/>
      <c r="F23" s="15"/>
      <c r="G23" s="15"/>
      <c r="H23" s="15"/>
      <c r="I23" s="16"/>
    </row>
    <row r="24" spans="1:9" ht="18" customHeight="1">
      <c r="A24" s="17" t="s">
        <v>33</v>
      </c>
      <c r="B24" s="14" t="s">
        <v>37</v>
      </c>
      <c r="C24" s="11"/>
      <c r="D24" s="15"/>
      <c r="E24" s="15"/>
      <c r="F24" s="15"/>
      <c r="G24" s="15"/>
      <c r="H24" s="18"/>
      <c r="I24" s="19"/>
    </row>
    <row r="25" spans="1:9" ht="33" customHeight="1">
      <c r="A25" s="13" t="s">
        <v>38</v>
      </c>
      <c r="B25" s="14" t="s">
        <v>39</v>
      </c>
      <c r="C25" s="20"/>
      <c r="D25" s="21"/>
      <c r="E25" s="21"/>
      <c r="F25" s="21"/>
      <c r="G25" s="21"/>
      <c r="H25" s="18"/>
      <c r="I25" s="19"/>
    </row>
    <row r="26" spans="1:9" ht="17.25">
      <c r="A26" s="2"/>
      <c r="B26" s="2"/>
      <c r="C26" s="2"/>
      <c r="D26" s="2"/>
      <c r="E26" s="2"/>
      <c r="F26" s="1"/>
      <c r="G26" s="1"/>
      <c r="H26" s="1"/>
      <c r="I26" s="1"/>
    </row>
    <row r="27" spans="1:9" ht="17.25">
      <c r="A27" s="2" t="s">
        <v>15</v>
      </c>
      <c r="B27" s="2"/>
      <c r="C27" s="2"/>
      <c r="D27" s="2"/>
      <c r="E27" s="2"/>
      <c r="F27" s="1"/>
      <c r="G27" s="1"/>
      <c r="H27" s="1"/>
      <c r="I27" s="1"/>
    </row>
    <row r="28" spans="1:9" ht="17.25">
      <c r="A28" s="2" t="s">
        <v>16</v>
      </c>
      <c r="B28" s="2"/>
      <c r="C28" s="2"/>
      <c r="D28" s="2" t="s">
        <v>17</v>
      </c>
      <c r="E28" s="2"/>
      <c r="F28" s="1"/>
      <c r="G28" s="1"/>
      <c r="H28" s="1"/>
      <c r="I28" s="1"/>
    </row>
    <row r="29" spans="1:9" ht="17.25">
      <c r="A29" s="2" t="s">
        <v>18</v>
      </c>
      <c r="B29" s="2"/>
      <c r="C29" s="2"/>
      <c r="D29" s="2"/>
      <c r="E29" s="2"/>
      <c r="F29" s="1"/>
      <c r="G29" s="1"/>
      <c r="H29" s="1"/>
      <c r="I29" s="1"/>
    </row>
    <row r="30" spans="1:9" ht="17.25">
      <c r="A30" s="2"/>
      <c r="B30" s="2"/>
      <c r="C30" s="2"/>
      <c r="D30" s="2"/>
      <c r="E30" s="2"/>
      <c r="F30" s="1"/>
      <c r="G30" s="1"/>
      <c r="H30" s="1"/>
      <c r="I30" s="1"/>
    </row>
    <row r="31" spans="1:9" ht="17.25">
      <c r="A31" s="2" t="s">
        <v>19</v>
      </c>
      <c r="B31" s="2"/>
      <c r="C31" s="2"/>
      <c r="D31" s="2" t="s">
        <v>20</v>
      </c>
      <c r="E31" s="2"/>
      <c r="F31" s="1"/>
      <c r="G31" s="1"/>
      <c r="H31" s="1"/>
      <c r="I31" s="1"/>
    </row>
    <row r="32" spans="1:9" ht="17.25">
      <c r="A32" s="2"/>
      <c r="B32" s="2"/>
      <c r="C32" s="2"/>
      <c r="D32" s="2"/>
      <c r="E32" s="2"/>
      <c r="F32" s="1"/>
      <c r="G32" s="1"/>
      <c r="H32" s="1"/>
      <c r="I32" s="1"/>
    </row>
    <row r="33" spans="1:9" ht="17.25">
      <c r="A33" s="2"/>
      <c r="B33" s="2"/>
      <c r="C33" s="2"/>
      <c r="D33" s="2"/>
      <c r="E33" s="2"/>
      <c r="F33" s="1"/>
      <c r="G33" s="1"/>
      <c r="H33" s="1"/>
      <c r="I33" s="1"/>
    </row>
    <row r="34" spans="1:9" ht="17.25">
      <c r="A34" s="2"/>
      <c r="B34" s="2"/>
      <c r="C34" s="2"/>
      <c r="D34" s="2"/>
      <c r="E34" s="2"/>
      <c r="F34" s="1"/>
      <c r="G34" s="1"/>
      <c r="H34" s="1"/>
      <c r="I34" s="1"/>
    </row>
    <row r="35" spans="1:9" ht="17.25">
      <c r="A35" s="2"/>
      <c r="B35" s="2"/>
      <c r="C35" s="2"/>
      <c r="D35" s="2"/>
      <c r="E35" s="2"/>
      <c r="F35" s="1"/>
      <c r="G35" s="1"/>
      <c r="H35" s="1"/>
      <c r="I35" s="1"/>
    </row>
    <row r="36" spans="1:9" ht="17.25">
      <c r="A36" s="2"/>
      <c r="B36" s="2"/>
      <c r="C36" s="2"/>
      <c r="D36" s="2"/>
      <c r="E36" s="1"/>
      <c r="F36" s="1"/>
      <c r="G36" s="1"/>
      <c r="H36" s="1"/>
      <c r="I36" s="1"/>
    </row>
    <row r="37" spans="1:9" ht="17.25">
      <c r="A37" s="1"/>
      <c r="B37" s="1"/>
      <c r="C37" s="1"/>
      <c r="D37" s="1"/>
      <c r="E37" s="1"/>
      <c r="F37" s="1"/>
      <c r="G37" s="1"/>
      <c r="H37" s="1"/>
      <c r="I37" s="1"/>
    </row>
    <row r="39" ht="17.25">
      <c r="A39" s="2"/>
    </row>
    <row r="40" ht="17.25">
      <c r="A40" s="2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874015748031497" right="0.7480314960629921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31"/>
    </sheetView>
  </sheetViews>
  <sheetFormatPr defaultColWidth="9.140625" defaultRowHeight="12.75"/>
  <cols>
    <col min="1" max="1" width="48.28125" style="0" customWidth="1"/>
    <col min="2" max="7" width="13.7109375" style="0" customWidth="1"/>
    <col min="8" max="8" width="11.28125" style="0" customWidth="1"/>
    <col min="9" max="9" width="11.42187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68" t="s">
        <v>44</v>
      </c>
      <c r="B6" s="68"/>
      <c r="C6" s="68"/>
      <c r="D6" s="68"/>
      <c r="E6" s="68"/>
      <c r="F6" s="68"/>
      <c r="G6" s="68"/>
      <c r="H6" s="68"/>
      <c r="I6" s="68"/>
    </row>
    <row r="7" spans="1:9" ht="12.75">
      <c r="A7" s="68"/>
      <c r="B7" s="68"/>
      <c r="C7" s="68"/>
      <c r="D7" s="68"/>
      <c r="E7" s="68"/>
      <c r="F7" s="68"/>
      <c r="G7" s="68"/>
      <c r="H7" s="68"/>
      <c r="I7" s="68"/>
    </row>
    <row r="8" spans="1:9" ht="12.75">
      <c r="A8" s="68"/>
      <c r="B8" s="68"/>
      <c r="C8" s="68"/>
      <c r="D8" s="68"/>
      <c r="E8" s="68"/>
      <c r="F8" s="68"/>
      <c r="G8" s="68"/>
      <c r="H8" s="68"/>
      <c r="I8" s="68"/>
    </row>
    <row r="9" spans="1:9" ht="13.5">
      <c r="A9" s="25"/>
      <c r="B9" s="25"/>
      <c r="C9" s="25" t="s">
        <v>53</v>
      </c>
      <c r="D9" s="25"/>
      <c r="E9" s="25"/>
      <c r="F9" s="22"/>
      <c r="G9" s="22"/>
      <c r="H9" s="22"/>
      <c r="I9" s="22"/>
    </row>
    <row r="10" spans="1:9" ht="13.5">
      <c r="A10" s="69" t="s">
        <v>0</v>
      </c>
      <c r="B10" s="69" t="s">
        <v>1</v>
      </c>
      <c r="C10" s="70" t="s">
        <v>30</v>
      </c>
      <c r="D10" s="71"/>
      <c r="E10" s="71"/>
      <c r="F10" s="71"/>
      <c r="G10" s="71"/>
      <c r="H10" s="72"/>
      <c r="I10" s="73" t="s">
        <v>26</v>
      </c>
    </row>
    <row r="11" spans="1:9" ht="13.5">
      <c r="A11" s="69"/>
      <c r="B11" s="69"/>
      <c r="C11" s="74" t="s">
        <v>43</v>
      </c>
      <c r="D11" s="74" t="s">
        <v>29</v>
      </c>
      <c r="E11" s="76" t="s">
        <v>25</v>
      </c>
      <c r="F11" s="76"/>
      <c r="G11" s="76"/>
      <c r="H11" s="76"/>
      <c r="I11" s="73"/>
    </row>
    <row r="12" spans="1:9" ht="123.75">
      <c r="A12" s="69"/>
      <c r="B12" s="69"/>
      <c r="C12" s="75"/>
      <c r="D12" s="75"/>
      <c r="E12" s="49" t="s">
        <v>22</v>
      </c>
      <c r="F12" s="49" t="s">
        <v>23</v>
      </c>
      <c r="G12" s="49" t="s">
        <v>27</v>
      </c>
      <c r="H12" s="49" t="s">
        <v>28</v>
      </c>
      <c r="I12" s="73"/>
    </row>
    <row r="13" spans="1:9" ht="27">
      <c r="A13" s="27" t="s">
        <v>2</v>
      </c>
      <c r="B13" s="28" t="s">
        <v>3</v>
      </c>
      <c r="C13" s="29">
        <v>15</v>
      </c>
      <c r="D13" s="30">
        <v>121</v>
      </c>
      <c r="E13" s="30">
        <v>2754.90839</v>
      </c>
      <c r="F13" s="30"/>
      <c r="G13" s="30">
        <v>135.81486</v>
      </c>
      <c r="H13" s="30">
        <f>E13+F13+G13</f>
        <v>2890.72325</v>
      </c>
      <c r="I13" s="31">
        <f>H13/D13*1000</f>
        <v>23890.274793388427</v>
      </c>
    </row>
    <row r="14" spans="1:9" ht="27">
      <c r="A14" s="27" t="s">
        <v>4</v>
      </c>
      <c r="B14" s="28" t="s">
        <v>5</v>
      </c>
      <c r="C14" s="32">
        <f aca="true" t="shared" si="0" ref="C14:H14">C15+C16</f>
        <v>240</v>
      </c>
      <c r="D14" s="32">
        <f t="shared" si="0"/>
        <v>320</v>
      </c>
      <c r="E14" s="33">
        <f t="shared" si="0"/>
        <v>20959.49336</v>
      </c>
      <c r="F14" s="33">
        <f t="shared" si="0"/>
        <v>1.6667</v>
      </c>
      <c r="G14" s="33">
        <f t="shared" si="0"/>
        <v>351.02717</v>
      </c>
      <c r="H14" s="33">
        <f t="shared" si="0"/>
        <v>21312.187230000003</v>
      </c>
      <c r="I14" s="31">
        <f>H14/D14*1000</f>
        <v>66600.58509375</v>
      </c>
    </row>
    <row r="15" spans="1:9" ht="27">
      <c r="A15" s="27" t="s">
        <v>6</v>
      </c>
      <c r="B15" s="28" t="s">
        <v>7</v>
      </c>
      <c r="C15" s="29">
        <v>31</v>
      </c>
      <c r="D15" s="33">
        <v>44</v>
      </c>
      <c r="E15" s="33">
        <v>1822.17862</v>
      </c>
      <c r="F15" s="33">
        <v>1.6667</v>
      </c>
      <c r="G15" s="33">
        <v>52.28012</v>
      </c>
      <c r="H15" s="30">
        <f>E15+F15+G15</f>
        <v>1876.1254399999998</v>
      </c>
      <c r="I15" s="31">
        <f>H15/D15*1000</f>
        <v>42639.214545454546</v>
      </c>
    </row>
    <row r="16" spans="1:9" ht="13.5">
      <c r="A16" s="27" t="s">
        <v>8</v>
      </c>
      <c r="B16" s="28" t="s">
        <v>9</v>
      </c>
      <c r="C16" s="29">
        <v>209</v>
      </c>
      <c r="D16" s="33">
        <v>276</v>
      </c>
      <c r="E16" s="33">
        <v>19137.31474</v>
      </c>
      <c r="F16" s="33">
        <v>0</v>
      </c>
      <c r="G16" s="33">
        <v>298.74705</v>
      </c>
      <c r="H16" s="30">
        <f>E16+F16+G16</f>
        <v>19436.061790000003</v>
      </c>
      <c r="I16" s="31">
        <f>H16/D16*1000</f>
        <v>70420.51373188407</v>
      </c>
    </row>
    <row r="17" spans="1:9" ht="27">
      <c r="A17" s="27" t="s">
        <v>10</v>
      </c>
      <c r="B17" s="28" t="s">
        <v>11</v>
      </c>
      <c r="C17" s="29">
        <v>7</v>
      </c>
      <c r="D17" s="33">
        <v>20</v>
      </c>
      <c r="E17" s="33">
        <v>758.81185</v>
      </c>
      <c r="F17" s="33"/>
      <c r="G17" s="33">
        <v>27.37753</v>
      </c>
      <c r="H17" s="30">
        <f>E17+F17+G17</f>
        <v>786.18938</v>
      </c>
      <c r="I17" s="31">
        <f>H17/D17*1000</f>
        <v>39309.469</v>
      </c>
    </row>
    <row r="18" spans="1:9" ht="13.5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41.2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27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41.25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" sqref="A1:I30"/>
    </sheetView>
  </sheetViews>
  <sheetFormatPr defaultColWidth="9.140625" defaultRowHeight="12.75"/>
  <cols>
    <col min="1" max="1" width="47.421875" style="0" customWidth="1"/>
    <col min="2" max="2" width="7.421875" style="0" customWidth="1"/>
    <col min="3" max="7" width="18.8515625" style="0" customWidth="1"/>
    <col min="8" max="9" width="14.2812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3"/>
    </row>
    <row r="2" spans="1:9" ht="13.5">
      <c r="A2" s="22"/>
      <c r="B2" s="22"/>
      <c r="C2" s="22"/>
      <c r="D2" s="22"/>
      <c r="E2" s="24"/>
      <c r="F2" s="22"/>
      <c r="G2" s="22"/>
      <c r="H2" s="22"/>
      <c r="I2" s="22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3"/>
      <c r="C4" s="25" t="s">
        <v>21</v>
      </c>
      <c r="D4" s="25"/>
      <c r="E4" s="25"/>
      <c r="F4" s="22"/>
      <c r="G4" s="22"/>
      <c r="H4" s="22"/>
      <c r="I4" s="22"/>
    </row>
    <row r="5" spans="1:9" ht="12.75">
      <c r="A5" s="68" t="s">
        <v>44</v>
      </c>
      <c r="B5" s="68"/>
      <c r="C5" s="68"/>
      <c r="D5" s="68"/>
      <c r="E5" s="68"/>
      <c r="F5" s="68"/>
      <c r="G5" s="68"/>
      <c r="H5" s="68"/>
      <c r="I5" s="68"/>
    </row>
    <row r="6" spans="1:9" ht="12.75">
      <c r="A6" s="68"/>
      <c r="B6" s="68"/>
      <c r="C6" s="68"/>
      <c r="D6" s="68"/>
      <c r="E6" s="68"/>
      <c r="F6" s="68"/>
      <c r="G6" s="68"/>
      <c r="H6" s="68"/>
      <c r="I6" s="68"/>
    </row>
    <row r="7" spans="1:9" ht="12.75">
      <c r="A7" s="68"/>
      <c r="B7" s="68"/>
      <c r="C7" s="68"/>
      <c r="D7" s="68"/>
      <c r="E7" s="68"/>
      <c r="F7" s="68"/>
      <c r="G7" s="68"/>
      <c r="H7" s="68"/>
      <c r="I7" s="68"/>
    </row>
    <row r="8" spans="1:9" ht="13.5">
      <c r="A8" s="25"/>
      <c r="B8" s="25"/>
      <c r="C8" s="77" t="s">
        <v>54</v>
      </c>
      <c r="D8" s="77"/>
      <c r="E8" s="77"/>
      <c r="F8" s="77"/>
      <c r="G8" s="22"/>
      <c r="H8" s="22"/>
      <c r="I8" s="22"/>
    </row>
    <row r="9" spans="1:9" ht="13.5">
      <c r="A9" s="69" t="s">
        <v>0</v>
      </c>
      <c r="B9" s="69" t="s">
        <v>1</v>
      </c>
      <c r="C9" s="70" t="s">
        <v>30</v>
      </c>
      <c r="D9" s="71"/>
      <c r="E9" s="71"/>
      <c r="F9" s="71"/>
      <c r="G9" s="71"/>
      <c r="H9" s="72"/>
      <c r="I9" s="73" t="s">
        <v>26</v>
      </c>
    </row>
    <row r="10" spans="1:9" ht="13.5">
      <c r="A10" s="69"/>
      <c r="B10" s="69"/>
      <c r="C10" s="74" t="s">
        <v>43</v>
      </c>
      <c r="D10" s="74" t="s">
        <v>29</v>
      </c>
      <c r="E10" s="76" t="s">
        <v>25</v>
      </c>
      <c r="F10" s="76"/>
      <c r="G10" s="76"/>
      <c r="H10" s="76"/>
      <c r="I10" s="73"/>
    </row>
    <row r="11" spans="1:9" ht="110.25">
      <c r="A11" s="69"/>
      <c r="B11" s="69"/>
      <c r="C11" s="75"/>
      <c r="D11" s="75"/>
      <c r="E11" s="49" t="s">
        <v>22</v>
      </c>
      <c r="F11" s="49" t="s">
        <v>23</v>
      </c>
      <c r="G11" s="49" t="s">
        <v>27</v>
      </c>
      <c r="H11" s="49" t="s">
        <v>28</v>
      </c>
      <c r="I11" s="73"/>
    </row>
    <row r="12" spans="1:9" ht="27">
      <c r="A12" s="27" t="s">
        <v>2</v>
      </c>
      <c r="B12" s="28" t="s">
        <v>3</v>
      </c>
      <c r="C12" s="47">
        <f>(январь!C13+февраль!C13+Март!C13+апрель!C13+май!C13+июнь!C13)/6</f>
        <v>9.166666666666666</v>
      </c>
      <c r="D12" s="30">
        <v>121.4</v>
      </c>
      <c r="E12" s="48">
        <f>'январь-май'!E13+июнь!E13</f>
        <v>15706.05287</v>
      </c>
      <c r="F12" s="48">
        <f>'январь-май'!F13+июнь!F13</f>
        <v>0</v>
      </c>
      <c r="G12" s="48">
        <f>'январь-май'!G13+июнь!G13</f>
        <v>2245.20506</v>
      </c>
      <c r="H12" s="30">
        <f>E12+F12+G12</f>
        <v>17951.25793</v>
      </c>
      <c r="I12" s="31">
        <f>H12/D12*1000/6</f>
        <v>24644.780244371224</v>
      </c>
    </row>
    <row r="13" spans="1:9" ht="27">
      <c r="A13" s="27" t="s">
        <v>4</v>
      </c>
      <c r="B13" s="28" t="s">
        <v>5</v>
      </c>
      <c r="C13" s="47">
        <f>(январь!C14+февраль!C14+Март!C14+апрель!C14+май!C14+июнь!C14)/6</f>
        <v>116.83333333333333</v>
      </c>
      <c r="D13" s="30">
        <f>D14+D15</f>
        <v>325.6</v>
      </c>
      <c r="E13" s="48">
        <f>'январь-май'!E14+июнь!E14</f>
        <v>70152.62484</v>
      </c>
      <c r="F13" s="48">
        <f>'январь-май'!F14+июнь!F14</f>
        <v>38.87716</v>
      </c>
      <c r="G13" s="48">
        <f>'январь-май'!G14+июнь!G14</f>
        <v>6036.56785</v>
      </c>
      <c r="H13" s="33">
        <f>H14+H15</f>
        <v>76228.06985</v>
      </c>
      <c r="I13" s="31">
        <f>H13/D13*1000/6</f>
        <v>39019.28227375102</v>
      </c>
    </row>
    <row r="14" spans="1:9" ht="27">
      <c r="A14" s="27" t="s">
        <v>6</v>
      </c>
      <c r="B14" s="28" t="s">
        <v>7</v>
      </c>
      <c r="C14" s="47">
        <f>(январь!C15+февраль!C15+Март!C15+апрель!C15+май!C15+июнь!C15)/6</f>
        <v>7.166666666666667</v>
      </c>
      <c r="D14" s="30">
        <v>43.3</v>
      </c>
      <c r="E14" s="48">
        <f>'январь-май'!E15+июнь!E15</f>
        <v>7192.44918</v>
      </c>
      <c r="F14" s="48">
        <f>'январь-май'!F15+июнь!F15</f>
        <v>34.10405</v>
      </c>
      <c r="G14" s="48">
        <f>'январь-май'!G15+июнь!G15</f>
        <v>796.1060699999999</v>
      </c>
      <c r="H14" s="30">
        <f>E14+F14+G14</f>
        <v>8022.659299999999</v>
      </c>
      <c r="I14" s="31">
        <f>H14/D14*1000/6</f>
        <v>30880.135873749037</v>
      </c>
    </row>
    <row r="15" spans="1:9" ht="13.5">
      <c r="A15" s="27" t="s">
        <v>8</v>
      </c>
      <c r="B15" s="28" t="s">
        <v>9</v>
      </c>
      <c r="C15" s="47">
        <f>(январь!C16+февраль!C16+Март!C16+апрель!C16+май!C16+июнь!C16)/6</f>
        <v>109.66666666666667</v>
      </c>
      <c r="D15" s="30">
        <v>282.3</v>
      </c>
      <c r="E15" s="48">
        <f>'январь-май'!E16+июнь!E16</f>
        <v>62960.17566</v>
      </c>
      <c r="F15" s="48">
        <f>'январь-май'!F16+июнь!F16</f>
        <v>4.77311</v>
      </c>
      <c r="G15" s="48">
        <f>'январь-май'!G16+июнь!G16</f>
        <v>5240.4617800000005</v>
      </c>
      <c r="H15" s="30">
        <f>E15+F15+G15</f>
        <v>68205.41055</v>
      </c>
      <c r="I15" s="31">
        <f>H15/D15*1000/6</f>
        <v>40267.68836344314</v>
      </c>
    </row>
    <row r="16" spans="1:9" ht="27">
      <c r="A16" s="27" t="s">
        <v>10</v>
      </c>
      <c r="B16" s="28" t="s">
        <v>11</v>
      </c>
      <c r="C16" s="47">
        <f>(январь!C17+февраль!C17+Март!C17+апрель!C17+май!C17+июнь!C17)/6</f>
        <v>3.8333333333333335</v>
      </c>
      <c r="D16" s="30">
        <v>20.3</v>
      </c>
      <c r="E16" s="48">
        <f>'январь-май'!E17+июнь!E17</f>
        <v>3574.64224</v>
      </c>
      <c r="F16" s="48">
        <f>'январь-май'!F17+июнь!F17</f>
        <v>0</v>
      </c>
      <c r="G16" s="48">
        <f>'январь-май'!G17+июнь!G17</f>
        <v>404.54283</v>
      </c>
      <c r="H16" s="50">
        <f>E16+F16+G16</f>
        <v>3979.18507</v>
      </c>
      <c r="I16" s="31">
        <f>H16/D16*1000/6</f>
        <v>32669.82816091954</v>
      </c>
    </row>
    <row r="17" spans="1:9" ht="13.5">
      <c r="A17" s="34" t="s">
        <v>31</v>
      </c>
      <c r="B17" s="35" t="s">
        <v>12</v>
      </c>
      <c r="C17" s="29"/>
      <c r="D17" s="36"/>
      <c r="E17" s="36"/>
      <c r="F17" s="36"/>
      <c r="G17" s="36"/>
      <c r="H17" s="36"/>
      <c r="I17" s="37"/>
    </row>
    <row r="18" spans="1:9" ht="41.25">
      <c r="A18" s="38" t="s">
        <v>40</v>
      </c>
      <c r="B18" s="35" t="s">
        <v>13</v>
      </c>
      <c r="C18" s="29"/>
      <c r="D18" s="36"/>
      <c r="E18" s="36"/>
      <c r="F18" s="36"/>
      <c r="G18" s="36"/>
      <c r="H18" s="36"/>
      <c r="I18" s="37"/>
    </row>
    <row r="19" spans="1:9" ht="13.5">
      <c r="A19" s="38" t="s">
        <v>32</v>
      </c>
      <c r="B19" s="35" t="s">
        <v>14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33</v>
      </c>
      <c r="B20" s="35" t="s">
        <v>34</v>
      </c>
      <c r="C20" s="29"/>
      <c r="D20" s="36"/>
      <c r="E20" s="36"/>
      <c r="F20" s="36"/>
      <c r="G20" s="36"/>
      <c r="H20" s="36"/>
      <c r="I20" s="37"/>
    </row>
    <row r="21" spans="1:9" ht="27">
      <c r="A21" s="38" t="s">
        <v>41</v>
      </c>
      <c r="B21" s="35" t="s">
        <v>35</v>
      </c>
      <c r="C21" s="29"/>
      <c r="D21" s="36"/>
      <c r="E21" s="36"/>
      <c r="F21" s="36"/>
      <c r="G21" s="36"/>
      <c r="H21" s="36"/>
      <c r="I21" s="37"/>
    </row>
    <row r="22" spans="1:9" ht="13.5">
      <c r="A22" s="38" t="s">
        <v>32</v>
      </c>
      <c r="B22" s="35" t="s">
        <v>36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33</v>
      </c>
      <c r="B23" s="35" t="s">
        <v>37</v>
      </c>
      <c r="C23" s="32"/>
      <c r="D23" s="36"/>
      <c r="E23" s="36"/>
      <c r="F23" s="36"/>
      <c r="G23" s="36"/>
      <c r="H23" s="39"/>
      <c r="I23" s="40"/>
    </row>
    <row r="24" spans="1:9" ht="41.25">
      <c r="A24" s="34" t="s">
        <v>38</v>
      </c>
      <c r="B24" s="35" t="s">
        <v>39</v>
      </c>
      <c r="C24" s="41"/>
      <c r="D24" s="42"/>
      <c r="E24" s="42"/>
      <c r="F24" s="42"/>
      <c r="G24" s="42"/>
      <c r="H24" s="39"/>
      <c r="I24" s="40"/>
    </row>
    <row r="25" spans="1:9" ht="13.5">
      <c r="A25" s="25"/>
      <c r="B25" s="25"/>
      <c r="C25" s="25"/>
      <c r="D25" s="25"/>
      <c r="E25" s="25"/>
      <c r="F25" s="22"/>
      <c r="G25" s="22"/>
      <c r="H25" s="22"/>
      <c r="I25" s="22"/>
    </row>
    <row r="26" spans="1:9" ht="13.5">
      <c r="A26" s="25" t="s">
        <v>15</v>
      </c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16</v>
      </c>
      <c r="B27" s="25"/>
      <c r="C27" s="25"/>
      <c r="D27" s="25" t="s">
        <v>17</v>
      </c>
      <c r="E27" s="25"/>
      <c r="F27" s="22"/>
      <c r="G27" s="22"/>
      <c r="H27" s="22"/>
      <c r="I27" s="22"/>
    </row>
    <row r="28" spans="1:9" ht="13.5">
      <c r="A28" s="25" t="s">
        <v>18</v>
      </c>
      <c r="B28" s="25"/>
      <c r="C28" s="25"/>
      <c r="D28" s="25"/>
      <c r="E28" s="25"/>
      <c r="F28" s="22"/>
      <c r="G28" s="22"/>
      <c r="H28" s="22"/>
      <c r="I28" s="22"/>
    </row>
    <row r="29" spans="1:9" ht="13.5">
      <c r="A29" s="25"/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 t="s">
        <v>19</v>
      </c>
      <c r="B30" s="25"/>
      <c r="C30" s="25"/>
      <c r="D30" s="25" t="s">
        <v>20</v>
      </c>
      <c r="E30" s="25"/>
      <c r="F30" s="22"/>
      <c r="G30" s="22"/>
      <c r="H30" s="22"/>
      <c r="I30" s="22"/>
    </row>
  </sheetData>
  <sheetProtection/>
  <mergeCells count="9">
    <mergeCell ref="A5:I7"/>
    <mergeCell ref="C8:F8"/>
    <mergeCell ref="A9:A11"/>
    <mergeCell ref="B9:B11"/>
    <mergeCell ref="C9:H9"/>
    <mergeCell ref="I9:I11"/>
    <mergeCell ref="C10:C11"/>
    <mergeCell ref="D10:D11"/>
    <mergeCell ref="E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33"/>
    </sheetView>
  </sheetViews>
  <sheetFormatPr defaultColWidth="9.140625" defaultRowHeight="12.75"/>
  <cols>
    <col min="1" max="1" width="41.28125" style="0" customWidth="1"/>
    <col min="2" max="11" width="13.42187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68" t="s">
        <v>44</v>
      </c>
      <c r="B6" s="68"/>
      <c r="C6" s="68"/>
      <c r="D6" s="68"/>
      <c r="E6" s="68"/>
      <c r="F6" s="68"/>
      <c r="G6" s="68"/>
      <c r="H6" s="68"/>
      <c r="I6" s="68"/>
    </row>
    <row r="7" spans="1:9" ht="12.75">
      <c r="A7" s="68"/>
      <c r="B7" s="68"/>
      <c r="C7" s="68"/>
      <c r="D7" s="68"/>
      <c r="E7" s="68"/>
      <c r="F7" s="68"/>
      <c r="G7" s="68"/>
      <c r="H7" s="68"/>
      <c r="I7" s="68"/>
    </row>
    <row r="8" spans="1:9" ht="12.75">
      <c r="A8" s="68"/>
      <c r="B8" s="68"/>
      <c r="C8" s="68"/>
      <c r="D8" s="68"/>
      <c r="E8" s="68"/>
      <c r="F8" s="68"/>
      <c r="G8" s="68"/>
      <c r="H8" s="68"/>
      <c r="I8" s="68"/>
    </row>
    <row r="9" spans="1:9" ht="13.5">
      <c r="A9" s="25"/>
      <c r="B9" s="25"/>
      <c r="C9" s="25" t="s">
        <v>55</v>
      </c>
      <c r="D9" s="25"/>
      <c r="E9" s="25"/>
      <c r="F9" s="22"/>
      <c r="G9" s="22"/>
      <c r="H9" s="22"/>
      <c r="I9" s="22"/>
    </row>
    <row r="10" spans="1:9" ht="13.5">
      <c r="A10" s="69" t="s">
        <v>0</v>
      </c>
      <c r="B10" s="69" t="s">
        <v>1</v>
      </c>
      <c r="C10" s="70" t="s">
        <v>30</v>
      </c>
      <c r="D10" s="71"/>
      <c r="E10" s="71"/>
      <c r="F10" s="71"/>
      <c r="G10" s="71"/>
      <c r="H10" s="72"/>
      <c r="I10" s="73" t="s">
        <v>26</v>
      </c>
    </row>
    <row r="11" spans="1:9" ht="13.5">
      <c r="A11" s="69"/>
      <c r="B11" s="69"/>
      <c r="C11" s="74" t="s">
        <v>43</v>
      </c>
      <c r="D11" s="74" t="s">
        <v>29</v>
      </c>
      <c r="E11" s="76" t="s">
        <v>25</v>
      </c>
      <c r="F11" s="76"/>
      <c r="G11" s="76"/>
      <c r="H11" s="76"/>
      <c r="I11" s="73"/>
    </row>
    <row r="12" spans="1:9" ht="123.75">
      <c r="A12" s="69"/>
      <c r="B12" s="69"/>
      <c r="C12" s="75"/>
      <c r="D12" s="75"/>
      <c r="E12" s="51" t="s">
        <v>22</v>
      </c>
      <c r="F12" s="51" t="s">
        <v>23</v>
      </c>
      <c r="G12" s="51" t="s">
        <v>27</v>
      </c>
      <c r="H12" s="51" t="s">
        <v>28</v>
      </c>
      <c r="I12" s="73"/>
    </row>
    <row r="13" spans="1:9" ht="27">
      <c r="A13" s="27" t="s">
        <v>2</v>
      </c>
      <c r="B13" s="28" t="s">
        <v>3</v>
      </c>
      <c r="C13" s="29">
        <v>25</v>
      </c>
      <c r="D13" s="30">
        <v>121</v>
      </c>
      <c r="E13" s="30">
        <v>2982.50952</v>
      </c>
      <c r="F13" s="30"/>
      <c r="G13" s="30">
        <v>142.92251</v>
      </c>
      <c r="H13" s="30">
        <f>E13+F13+G13</f>
        <v>3125.43203</v>
      </c>
      <c r="I13" s="31">
        <f>H13/D13*1000</f>
        <v>25830.016776859506</v>
      </c>
    </row>
    <row r="14" spans="1:9" ht="41.25">
      <c r="A14" s="27" t="s">
        <v>4</v>
      </c>
      <c r="B14" s="28" t="s">
        <v>5</v>
      </c>
      <c r="C14" s="32">
        <f aca="true" t="shared" si="0" ref="C14:H14">C15+C16</f>
        <v>57</v>
      </c>
      <c r="D14" s="32">
        <f t="shared" si="0"/>
        <v>313</v>
      </c>
      <c r="E14" s="32">
        <f t="shared" si="0"/>
        <v>3941.29249</v>
      </c>
      <c r="F14" s="32">
        <f t="shared" si="0"/>
        <v>0</v>
      </c>
      <c r="G14" s="32">
        <f t="shared" si="0"/>
        <v>345.65876000000003</v>
      </c>
      <c r="H14" s="32">
        <f t="shared" si="0"/>
        <v>4286.95125</v>
      </c>
      <c r="I14" s="31">
        <f>H14/D14*1000</f>
        <v>13696.329872204473</v>
      </c>
    </row>
    <row r="15" spans="1:9" ht="27">
      <c r="A15" s="27" t="s">
        <v>6</v>
      </c>
      <c r="B15" s="28" t="s">
        <v>7</v>
      </c>
      <c r="C15" s="29">
        <v>4</v>
      </c>
      <c r="D15" s="33">
        <v>44</v>
      </c>
      <c r="E15" s="33">
        <v>319.26644</v>
      </c>
      <c r="F15" s="33">
        <v>0</v>
      </c>
      <c r="G15" s="33">
        <v>42.85691</v>
      </c>
      <c r="H15" s="30">
        <f>E15+F15+G15</f>
        <v>362.12334999999996</v>
      </c>
      <c r="I15" s="31">
        <f>H15/D15*1000</f>
        <v>8230.076136363636</v>
      </c>
    </row>
    <row r="16" spans="1:9" ht="27">
      <c r="A16" s="27" t="s">
        <v>8</v>
      </c>
      <c r="B16" s="28" t="s">
        <v>9</v>
      </c>
      <c r="C16" s="29">
        <v>53</v>
      </c>
      <c r="D16" s="33">
        <v>269</v>
      </c>
      <c r="E16" s="33">
        <v>3622.02605</v>
      </c>
      <c r="F16" s="33">
        <v>0</v>
      </c>
      <c r="G16" s="33">
        <v>302.80185</v>
      </c>
      <c r="H16" s="30">
        <f>E16+F16+G16</f>
        <v>3924.8278999999998</v>
      </c>
      <c r="I16" s="31">
        <f>H16/D16*1000</f>
        <v>14590.438289962824</v>
      </c>
    </row>
    <row r="17" spans="1:9" ht="27">
      <c r="A17" s="27" t="s">
        <v>10</v>
      </c>
      <c r="B17" s="28" t="s">
        <v>11</v>
      </c>
      <c r="C17" s="29">
        <v>11</v>
      </c>
      <c r="D17" s="33">
        <v>19</v>
      </c>
      <c r="E17" s="33">
        <v>893.39029</v>
      </c>
      <c r="F17" s="33"/>
      <c r="G17" s="33">
        <v>29.86444</v>
      </c>
      <c r="H17" s="30">
        <f>E17+F17+G17</f>
        <v>923.25473</v>
      </c>
      <c r="I17" s="31">
        <f>H17/D17*1000</f>
        <v>48592.35421052632</v>
      </c>
    </row>
    <row r="18" spans="1:9" ht="13.5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41.2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41.25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41.25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H12" sqref="H12:H16"/>
    </sheetView>
  </sheetViews>
  <sheetFormatPr defaultColWidth="9.140625" defaultRowHeight="12.75"/>
  <cols>
    <col min="1" max="1" width="49.7109375" style="0" customWidth="1"/>
    <col min="2" max="10" width="14.14062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3"/>
    </row>
    <row r="2" spans="1:9" ht="13.5">
      <c r="A2" s="22"/>
      <c r="B2" s="22"/>
      <c r="C2" s="22"/>
      <c r="D2" s="22"/>
      <c r="E2" s="24"/>
      <c r="F2" s="22"/>
      <c r="G2" s="22"/>
      <c r="H2" s="22"/>
      <c r="I2" s="22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3"/>
      <c r="C4" s="25" t="s">
        <v>21</v>
      </c>
      <c r="D4" s="25"/>
      <c r="E4" s="25"/>
      <c r="F4" s="22"/>
      <c r="G4" s="22"/>
      <c r="H4" s="22"/>
      <c r="I4" s="22"/>
    </row>
    <row r="5" spans="1:9" ht="12.75">
      <c r="A5" s="68" t="s">
        <v>44</v>
      </c>
      <c r="B5" s="68"/>
      <c r="C5" s="68"/>
      <c r="D5" s="68"/>
      <c r="E5" s="68"/>
      <c r="F5" s="68"/>
      <c r="G5" s="68"/>
      <c r="H5" s="68"/>
      <c r="I5" s="68"/>
    </row>
    <row r="6" spans="1:9" ht="12.75">
      <c r="A6" s="68"/>
      <c r="B6" s="68"/>
      <c r="C6" s="68"/>
      <c r="D6" s="68"/>
      <c r="E6" s="68"/>
      <c r="F6" s="68"/>
      <c r="G6" s="68"/>
      <c r="H6" s="68"/>
      <c r="I6" s="68"/>
    </row>
    <row r="7" spans="1:9" ht="12.75">
      <c r="A7" s="68"/>
      <c r="B7" s="68"/>
      <c r="C7" s="68"/>
      <c r="D7" s="68"/>
      <c r="E7" s="68"/>
      <c r="F7" s="68"/>
      <c r="G7" s="68"/>
      <c r="H7" s="68"/>
      <c r="I7" s="68"/>
    </row>
    <row r="8" spans="1:9" ht="13.5">
      <c r="A8" s="25"/>
      <c r="B8" s="25"/>
      <c r="C8" s="77" t="s">
        <v>56</v>
      </c>
      <c r="D8" s="77"/>
      <c r="E8" s="77"/>
      <c r="F8" s="77"/>
      <c r="G8" s="22"/>
      <c r="H8" s="22"/>
      <c r="I8" s="22"/>
    </row>
    <row r="9" spans="1:9" ht="13.5">
      <c r="A9" s="69" t="s">
        <v>0</v>
      </c>
      <c r="B9" s="69" t="s">
        <v>1</v>
      </c>
      <c r="C9" s="70" t="s">
        <v>30</v>
      </c>
      <c r="D9" s="71"/>
      <c r="E9" s="71"/>
      <c r="F9" s="71"/>
      <c r="G9" s="71"/>
      <c r="H9" s="72"/>
      <c r="I9" s="73" t="s">
        <v>26</v>
      </c>
    </row>
    <row r="10" spans="1:9" ht="13.5">
      <c r="A10" s="69"/>
      <c r="B10" s="69"/>
      <c r="C10" s="74" t="s">
        <v>43</v>
      </c>
      <c r="D10" s="74" t="s">
        <v>29</v>
      </c>
      <c r="E10" s="76" t="s">
        <v>25</v>
      </c>
      <c r="F10" s="76"/>
      <c r="G10" s="76"/>
      <c r="H10" s="76"/>
      <c r="I10" s="73"/>
    </row>
    <row r="11" spans="1:9" ht="123.75">
      <c r="A11" s="69"/>
      <c r="B11" s="69"/>
      <c r="C11" s="75"/>
      <c r="D11" s="75"/>
      <c r="E11" s="51" t="s">
        <v>22</v>
      </c>
      <c r="F11" s="51" t="s">
        <v>23</v>
      </c>
      <c r="G11" s="51" t="s">
        <v>27</v>
      </c>
      <c r="H11" s="51" t="s">
        <v>28</v>
      </c>
      <c r="I11" s="73"/>
    </row>
    <row r="12" spans="1:9" ht="27">
      <c r="A12" s="27" t="s">
        <v>2</v>
      </c>
      <c r="B12" s="28" t="s">
        <v>3</v>
      </c>
      <c r="C12" s="47">
        <f>(январь!C13+февраль!C13+Март!C13+апрель!C13+май!C13+июнь!C13+июль!C13)/7</f>
        <v>11.428571428571429</v>
      </c>
      <c r="D12" s="30">
        <v>121.4</v>
      </c>
      <c r="E12" s="48">
        <f>'январь-май'!E13+июнь!E13+июль!E13</f>
        <v>18688.56239</v>
      </c>
      <c r="F12" s="48">
        <f>'январь-май'!F13+июнь!F13+июль!F13</f>
        <v>0</v>
      </c>
      <c r="G12" s="48">
        <f>'январь-май'!G13+июнь!G13+июль!G13</f>
        <v>2388.1275699999997</v>
      </c>
      <c r="H12" s="48">
        <f>'январь-май'!H13+июнь!H13+июль!H13</f>
        <v>21076.68996</v>
      </c>
      <c r="I12" s="31">
        <f>H12/D12*1000/7</f>
        <v>24801.941586255587</v>
      </c>
    </row>
    <row r="13" spans="1:9" ht="27">
      <c r="A13" s="27" t="s">
        <v>4</v>
      </c>
      <c r="B13" s="28" t="s">
        <v>5</v>
      </c>
      <c r="C13" s="47">
        <f>(январь!C14+февраль!C14+Март!C14+апрель!C14+май!C14+июнь!C14+июль!C14)/7</f>
        <v>108.28571428571429</v>
      </c>
      <c r="D13" s="30">
        <f>D14+D15</f>
        <v>323.79999999999995</v>
      </c>
      <c r="E13" s="48">
        <f>'январь-май'!E14+июнь!E14+июль!E14</f>
        <v>74093.91733</v>
      </c>
      <c r="F13" s="48">
        <f>'январь-май'!F14+июнь!F14+июль!F14</f>
        <v>38.87716</v>
      </c>
      <c r="G13" s="48">
        <f>'январь-май'!G14+июнь!G14+июль!G14</f>
        <v>6382.226610000001</v>
      </c>
      <c r="H13" s="48">
        <f>'январь-май'!H14+июнь!H14+июль!H14</f>
        <v>80515.0211</v>
      </c>
      <c r="I13" s="31">
        <f>H13/D13*1000/7</f>
        <v>35522.37761404748</v>
      </c>
    </row>
    <row r="14" spans="1:9" ht="27">
      <c r="A14" s="27" t="s">
        <v>6</v>
      </c>
      <c r="B14" s="28" t="s">
        <v>7</v>
      </c>
      <c r="C14" s="47">
        <f>(январь!C15+февраль!C15+Март!C15+апрель!C15+май!C15+июнь!C15+июль!C15)/7</f>
        <v>6.714285714285714</v>
      </c>
      <c r="D14" s="30">
        <v>43.4</v>
      </c>
      <c r="E14" s="48">
        <f>'январь-май'!E15+июнь!E15+июль!E15</f>
        <v>7511.71562</v>
      </c>
      <c r="F14" s="48">
        <f>'январь-май'!F15+июнь!F15+июль!F15</f>
        <v>34.10405</v>
      </c>
      <c r="G14" s="48">
        <f>'январь-май'!G15+июнь!G15+июль!G15</f>
        <v>838.9629799999999</v>
      </c>
      <c r="H14" s="48">
        <f>'январь-май'!H15+июнь!H15+июль!H15</f>
        <v>8384.78265</v>
      </c>
      <c r="I14" s="31">
        <f>H14/D14*1000/7</f>
        <v>27599.679558920336</v>
      </c>
    </row>
    <row r="15" spans="1:9" ht="13.5">
      <c r="A15" s="27" t="s">
        <v>8</v>
      </c>
      <c r="B15" s="28" t="s">
        <v>9</v>
      </c>
      <c r="C15" s="47">
        <f>(январь!C16+февраль!C16+Март!C16+апрель!C16+май!C16+июнь!C16+июль!C16)/7</f>
        <v>101.57142857142857</v>
      </c>
      <c r="D15" s="30">
        <v>280.4</v>
      </c>
      <c r="E15" s="48">
        <f>'январь-май'!E16+июнь!E16+июль!E16</f>
        <v>66582.20171</v>
      </c>
      <c r="F15" s="48">
        <f>'январь-май'!F16+июнь!F16+июль!F16</f>
        <v>4.77311</v>
      </c>
      <c r="G15" s="48">
        <f>'январь-май'!G16+июнь!G16+июль!G16</f>
        <v>5543.26363</v>
      </c>
      <c r="H15" s="48">
        <f>'январь-май'!H16+июнь!H16+июль!H16</f>
        <v>72130.23845</v>
      </c>
      <c r="I15" s="31">
        <f>H15/D15*1000/7</f>
        <v>36748.64400346444</v>
      </c>
    </row>
    <row r="16" spans="1:9" ht="27">
      <c r="A16" s="27" t="s">
        <v>10</v>
      </c>
      <c r="B16" s="28" t="s">
        <v>11</v>
      </c>
      <c r="C16" s="47">
        <f>(январь!C17+февраль!C17+Март!C17+апрель!C17+май!C17+июнь!C17+июль!C17)/7</f>
        <v>4.857142857142857</v>
      </c>
      <c r="D16" s="30">
        <v>20.1</v>
      </c>
      <c r="E16" s="48">
        <f>'январь-май'!E17+июнь!E17+июль!E17</f>
        <v>4468.03253</v>
      </c>
      <c r="F16" s="48">
        <f>'январь-май'!F17+июнь!F17+июль!F17</f>
        <v>0</v>
      </c>
      <c r="G16" s="48">
        <f>'январь-май'!G17+июнь!G17+июль!G17</f>
        <v>434.40727</v>
      </c>
      <c r="H16" s="48">
        <f>'январь-май'!H17+июнь!H17+июль!H17</f>
        <v>4902.4398</v>
      </c>
      <c r="I16" s="31">
        <f>H16/D16*1000/7</f>
        <v>34843.211087420044</v>
      </c>
    </row>
    <row r="17" spans="1:9" ht="13.5">
      <c r="A17" s="34" t="s">
        <v>31</v>
      </c>
      <c r="B17" s="35" t="s">
        <v>12</v>
      </c>
      <c r="C17" s="29"/>
      <c r="D17" s="36"/>
      <c r="E17" s="36"/>
      <c r="F17" s="36"/>
      <c r="G17" s="36"/>
      <c r="H17" s="36"/>
      <c r="I17" s="37"/>
    </row>
    <row r="18" spans="1:9" ht="41.25">
      <c r="A18" s="38" t="s">
        <v>40</v>
      </c>
      <c r="B18" s="35" t="s">
        <v>13</v>
      </c>
      <c r="C18" s="29"/>
      <c r="D18" s="36"/>
      <c r="E18" s="36"/>
      <c r="F18" s="36"/>
      <c r="G18" s="36"/>
      <c r="H18" s="36"/>
      <c r="I18" s="37"/>
    </row>
    <row r="19" spans="1:9" ht="13.5">
      <c r="A19" s="38" t="s">
        <v>32</v>
      </c>
      <c r="B19" s="35" t="s">
        <v>14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33</v>
      </c>
      <c r="B20" s="35" t="s">
        <v>34</v>
      </c>
      <c r="C20" s="29"/>
      <c r="D20" s="36"/>
      <c r="E20" s="36"/>
      <c r="F20" s="36"/>
      <c r="G20" s="36"/>
      <c r="H20" s="36"/>
      <c r="I20" s="37"/>
    </row>
    <row r="21" spans="1:9" ht="27">
      <c r="A21" s="38" t="s">
        <v>41</v>
      </c>
      <c r="B21" s="35" t="s">
        <v>35</v>
      </c>
      <c r="C21" s="29"/>
      <c r="D21" s="36"/>
      <c r="E21" s="36"/>
      <c r="F21" s="36"/>
      <c r="G21" s="36"/>
      <c r="H21" s="36"/>
      <c r="I21" s="37"/>
    </row>
    <row r="22" spans="1:9" ht="13.5">
      <c r="A22" s="38" t="s">
        <v>32</v>
      </c>
      <c r="B22" s="35" t="s">
        <v>36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33</v>
      </c>
      <c r="B23" s="35" t="s">
        <v>37</v>
      </c>
      <c r="C23" s="32"/>
      <c r="D23" s="36"/>
      <c r="E23" s="36"/>
      <c r="F23" s="36"/>
      <c r="G23" s="36"/>
      <c r="H23" s="39"/>
      <c r="I23" s="40"/>
    </row>
    <row r="24" spans="1:9" ht="41.25">
      <c r="A24" s="34" t="s">
        <v>38</v>
      </c>
      <c r="B24" s="35" t="s">
        <v>39</v>
      </c>
      <c r="C24" s="41"/>
      <c r="D24" s="42"/>
      <c r="E24" s="42"/>
      <c r="F24" s="42"/>
      <c r="G24" s="42"/>
      <c r="H24" s="39"/>
      <c r="I24" s="40"/>
    </row>
    <row r="25" spans="1:9" ht="13.5">
      <c r="A25" s="25"/>
      <c r="B25" s="25"/>
      <c r="C25" s="25"/>
      <c r="D25" s="25"/>
      <c r="E25" s="25"/>
      <c r="F25" s="22"/>
      <c r="G25" s="22"/>
      <c r="H25" s="22"/>
      <c r="I25" s="22"/>
    </row>
    <row r="26" spans="1:9" ht="13.5">
      <c r="A26" s="25" t="s">
        <v>15</v>
      </c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16</v>
      </c>
      <c r="B27" s="25"/>
      <c r="C27" s="25"/>
      <c r="D27" s="25" t="s">
        <v>17</v>
      </c>
      <c r="E27" s="25"/>
      <c r="F27" s="22"/>
      <c r="G27" s="22"/>
      <c r="H27" s="22"/>
      <c r="I27" s="22"/>
    </row>
    <row r="28" spans="1:9" ht="13.5">
      <c r="A28" s="25" t="s">
        <v>18</v>
      </c>
      <c r="B28" s="25"/>
      <c r="C28" s="25"/>
      <c r="D28" s="25"/>
      <c r="E28" s="25"/>
      <c r="F28" s="22"/>
      <c r="G28" s="22"/>
      <c r="H28" s="22"/>
      <c r="I28" s="22"/>
    </row>
    <row r="29" spans="1:9" ht="13.5">
      <c r="A29" s="25"/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 t="s">
        <v>19</v>
      </c>
      <c r="B30" s="25"/>
      <c r="C30" s="25"/>
      <c r="D30" s="25" t="s">
        <v>20</v>
      </c>
      <c r="E30" s="25"/>
      <c r="F30" s="22"/>
      <c r="G30" s="22"/>
      <c r="H30" s="22"/>
      <c r="I30" s="22"/>
    </row>
  </sheetData>
  <sheetProtection/>
  <mergeCells count="9">
    <mergeCell ref="A5:I7"/>
    <mergeCell ref="C8:F8"/>
    <mergeCell ref="A9:A11"/>
    <mergeCell ref="B9:B11"/>
    <mergeCell ref="C9:H9"/>
    <mergeCell ref="I9:I11"/>
    <mergeCell ref="C10:C11"/>
    <mergeCell ref="D10:D11"/>
    <mergeCell ref="E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:I34"/>
    </sheetView>
  </sheetViews>
  <sheetFormatPr defaultColWidth="9.140625" defaultRowHeight="12.75"/>
  <cols>
    <col min="1" max="1" width="43.140625" style="0" customWidth="1"/>
    <col min="2" max="2" width="13.28125" style="0" customWidth="1"/>
    <col min="3" max="3" width="12.7109375" style="0" customWidth="1"/>
    <col min="4" max="4" width="13.140625" style="0" customWidth="1"/>
    <col min="5" max="8" width="13.28125" style="0" customWidth="1"/>
    <col min="9" max="9" width="12.14062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68" t="s">
        <v>44</v>
      </c>
      <c r="B6" s="68"/>
      <c r="C6" s="68"/>
      <c r="D6" s="68"/>
      <c r="E6" s="68"/>
      <c r="F6" s="68"/>
      <c r="G6" s="68"/>
      <c r="H6" s="68"/>
      <c r="I6" s="68"/>
    </row>
    <row r="7" spans="1:9" ht="12.75">
      <c r="A7" s="68"/>
      <c r="B7" s="68"/>
      <c r="C7" s="68"/>
      <c r="D7" s="68"/>
      <c r="E7" s="68"/>
      <c r="F7" s="68"/>
      <c r="G7" s="68"/>
      <c r="H7" s="68"/>
      <c r="I7" s="68"/>
    </row>
    <row r="8" spans="1:9" ht="12.75">
      <c r="A8" s="68"/>
      <c r="B8" s="68"/>
      <c r="C8" s="68"/>
      <c r="D8" s="68"/>
      <c r="E8" s="68"/>
      <c r="F8" s="68"/>
      <c r="G8" s="68"/>
      <c r="H8" s="68"/>
      <c r="I8" s="68"/>
    </row>
    <row r="9" spans="1:9" ht="13.5">
      <c r="A9" s="25"/>
      <c r="B9" s="25"/>
      <c r="C9" s="25" t="s">
        <v>57</v>
      </c>
      <c r="D9" s="25"/>
      <c r="E9" s="25"/>
      <c r="F9" s="22"/>
      <c r="G9" s="22"/>
      <c r="H9" s="22"/>
      <c r="I9" s="22"/>
    </row>
    <row r="10" spans="1:9" ht="13.5">
      <c r="A10" s="69" t="s">
        <v>0</v>
      </c>
      <c r="B10" s="69" t="s">
        <v>1</v>
      </c>
      <c r="C10" s="70" t="s">
        <v>30</v>
      </c>
      <c r="D10" s="71"/>
      <c r="E10" s="71"/>
      <c r="F10" s="71"/>
      <c r="G10" s="71"/>
      <c r="H10" s="72"/>
      <c r="I10" s="73" t="s">
        <v>26</v>
      </c>
    </row>
    <row r="11" spans="1:9" ht="41.25" customHeight="1">
      <c r="A11" s="69"/>
      <c r="B11" s="69"/>
      <c r="C11" s="74" t="s">
        <v>43</v>
      </c>
      <c r="D11" s="74" t="s">
        <v>29</v>
      </c>
      <c r="E11" s="76" t="s">
        <v>25</v>
      </c>
      <c r="F11" s="76"/>
      <c r="G11" s="76"/>
      <c r="H11" s="76"/>
      <c r="I11" s="73"/>
    </row>
    <row r="12" spans="1:9" ht="123.75">
      <c r="A12" s="69"/>
      <c r="B12" s="69"/>
      <c r="C12" s="75"/>
      <c r="D12" s="75"/>
      <c r="E12" s="52" t="s">
        <v>22</v>
      </c>
      <c r="F12" s="52" t="s">
        <v>23</v>
      </c>
      <c r="G12" s="52" t="s">
        <v>27</v>
      </c>
      <c r="H12" s="52" t="s">
        <v>28</v>
      </c>
      <c r="I12" s="73"/>
    </row>
    <row r="13" spans="1:9" ht="27">
      <c r="A13" s="27" t="s">
        <v>2</v>
      </c>
      <c r="B13" s="28" t="s">
        <v>3</v>
      </c>
      <c r="C13" s="29">
        <v>25</v>
      </c>
      <c r="D13" s="30">
        <v>119</v>
      </c>
      <c r="E13" s="30">
        <v>2799.47908</v>
      </c>
      <c r="F13" s="30"/>
      <c r="G13" s="30">
        <v>140.39164</v>
      </c>
      <c r="H13" s="30">
        <f>E13+F13+G13</f>
        <v>2939.87072</v>
      </c>
      <c r="I13" s="31">
        <f>H13/D13*1000</f>
        <v>24704.79596638655</v>
      </c>
    </row>
    <row r="14" spans="1:9" ht="41.25">
      <c r="A14" s="27" t="s">
        <v>4</v>
      </c>
      <c r="B14" s="28" t="s">
        <v>5</v>
      </c>
      <c r="C14" s="32">
        <f aca="true" t="shared" si="0" ref="C14:H14">C15+C16</f>
        <v>5</v>
      </c>
      <c r="D14" s="32">
        <f t="shared" si="0"/>
        <v>303</v>
      </c>
      <c r="E14" s="32">
        <f t="shared" si="0"/>
        <v>3278.52676</v>
      </c>
      <c r="F14" s="32">
        <f t="shared" si="0"/>
        <v>0.70477</v>
      </c>
      <c r="G14" s="32">
        <f t="shared" si="0"/>
        <v>335.49876</v>
      </c>
      <c r="H14" s="32">
        <f t="shared" si="0"/>
        <v>3614.7302899999995</v>
      </c>
      <c r="I14" s="31">
        <f>H14/D14*1000</f>
        <v>11929.802937293727</v>
      </c>
    </row>
    <row r="15" spans="1:9" ht="27">
      <c r="A15" s="27" t="s">
        <v>6</v>
      </c>
      <c r="B15" s="28" t="s">
        <v>7</v>
      </c>
      <c r="C15" s="29">
        <v>1</v>
      </c>
      <c r="D15" s="33">
        <v>44</v>
      </c>
      <c r="E15" s="33">
        <v>364.28407</v>
      </c>
      <c r="F15" s="33">
        <v>0.30865</v>
      </c>
      <c r="G15" s="33">
        <v>38.20537</v>
      </c>
      <c r="H15" s="30">
        <f>E15+F15+G15</f>
        <v>402.79809</v>
      </c>
      <c r="I15" s="31">
        <f>H15/D15*1000</f>
        <v>9154.502045454547</v>
      </c>
    </row>
    <row r="16" spans="1:9" ht="13.5">
      <c r="A16" s="27" t="s">
        <v>8</v>
      </c>
      <c r="B16" s="28" t="s">
        <v>9</v>
      </c>
      <c r="C16" s="29">
        <v>4</v>
      </c>
      <c r="D16" s="33">
        <v>259</v>
      </c>
      <c r="E16" s="33">
        <v>2914.24269</v>
      </c>
      <c r="F16" s="33">
        <v>0.39612</v>
      </c>
      <c r="G16" s="33">
        <v>297.29339</v>
      </c>
      <c r="H16" s="30">
        <f>E16+F16+G16</f>
        <v>3211.9321999999997</v>
      </c>
      <c r="I16" s="31">
        <f>H16/D16*1000</f>
        <v>12401.282625482623</v>
      </c>
    </row>
    <row r="17" spans="1:9" ht="27">
      <c r="A17" s="27" t="s">
        <v>10</v>
      </c>
      <c r="B17" s="28" t="s">
        <v>11</v>
      </c>
      <c r="C17" s="29">
        <v>1</v>
      </c>
      <c r="D17" s="33">
        <v>17</v>
      </c>
      <c r="E17" s="33">
        <v>232.46846</v>
      </c>
      <c r="F17" s="33"/>
      <c r="G17" s="33">
        <v>29.90631</v>
      </c>
      <c r="H17" s="30">
        <f>E17+F17+G17</f>
        <v>262.37477</v>
      </c>
      <c r="I17" s="31">
        <f>H17/D17*1000</f>
        <v>15433.810000000001</v>
      </c>
    </row>
    <row r="18" spans="1:9" ht="13.5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41.2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41.25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41.25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  <row r="33" ht="13.5">
      <c r="A33" s="25" t="s">
        <v>58</v>
      </c>
    </row>
    <row r="34" ht="13.5">
      <c r="A34" s="25" t="s">
        <v>59</v>
      </c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1" sqref="A1:I35"/>
    </sheetView>
  </sheetViews>
  <sheetFormatPr defaultColWidth="9.140625" defaultRowHeight="12.75"/>
  <cols>
    <col min="1" max="1" width="43.7109375" style="0" customWidth="1"/>
    <col min="2" max="8" width="12.7109375" style="0" customWidth="1"/>
    <col min="9" max="9" width="11.42187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3"/>
    </row>
    <row r="2" spans="1:9" ht="13.5">
      <c r="A2" s="22"/>
      <c r="B2" s="22"/>
      <c r="C2" s="22"/>
      <c r="D2" s="22"/>
      <c r="E2" s="24"/>
      <c r="F2" s="22"/>
      <c r="G2" s="22"/>
      <c r="H2" s="22"/>
      <c r="I2" s="22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3"/>
      <c r="C4" s="25" t="s">
        <v>21</v>
      </c>
      <c r="D4" s="25"/>
      <c r="E4" s="25"/>
      <c r="F4" s="22"/>
      <c r="G4" s="22"/>
      <c r="H4" s="22"/>
      <c r="I4" s="22"/>
    </row>
    <row r="5" spans="1:9" ht="12.75">
      <c r="A5" s="68" t="s">
        <v>44</v>
      </c>
      <c r="B5" s="68"/>
      <c r="C5" s="68"/>
      <c r="D5" s="68"/>
      <c r="E5" s="68"/>
      <c r="F5" s="68"/>
      <c r="G5" s="68"/>
      <c r="H5" s="68"/>
      <c r="I5" s="68"/>
    </row>
    <row r="6" spans="1:9" ht="12.75">
      <c r="A6" s="68"/>
      <c r="B6" s="68"/>
      <c r="C6" s="68"/>
      <c r="D6" s="68"/>
      <c r="E6" s="68"/>
      <c r="F6" s="68"/>
      <c r="G6" s="68"/>
      <c r="H6" s="68"/>
      <c r="I6" s="68"/>
    </row>
    <row r="7" spans="1:9" ht="12.75">
      <c r="A7" s="68"/>
      <c r="B7" s="68"/>
      <c r="C7" s="68"/>
      <c r="D7" s="68"/>
      <c r="E7" s="68"/>
      <c r="F7" s="68"/>
      <c r="G7" s="68"/>
      <c r="H7" s="68"/>
      <c r="I7" s="68"/>
    </row>
    <row r="8" spans="1:9" ht="13.5">
      <c r="A8" s="25"/>
      <c r="B8" s="25"/>
      <c r="C8" s="77" t="s">
        <v>60</v>
      </c>
      <c r="D8" s="77"/>
      <c r="E8" s="77"/>
      <c r="F8" s="77"/>
      <c r="G8" s="22"/>
      <c r="H8" s="22"/>
      <c r="I8" s="22"/>
    </row>
    <row r="9" spans="1:9" ht="13.5">
      <c r="A9" s="69" t="s">
        <v>0</v>
      </c>
      <c r="B9" s="69" t="s">
        <v>1</v>
      </c>
      <c r="C9" s="70" t="s">
        <v>30</v>
      </c>
      <c r="D9" s="71"/>
      <c r="E9" s="71"/>
      <c r="F9" s="71"/>
      <c r="G9" s="71"/>
      <c r="H9" s="72"/>
      <c r="I9" s="73" t="s">
        <v>26</v>
      </c>
    </row>
    <row r="10" spans="1:9" ht="13.5">
      <c r="A10" s="69"/>
      <c r="B10" s="69"/>
      <c r="C10" s="74" t="s">
        <v>43</v>
      </c>
      <c r="D10" s="74" t="s">
        <v>29</v>
      </c>
      <c r="E10" s="76" t="s">
        <v>25</v>
      </c>
      <c r="F10" s="76"/>
      <c r="G10" s="76"/>
      <c r="H10" s="76"/>
      <c r="I10" s="73"/>
    </row>
    <row r="11" spans="1:9" ht="123.75">
      <c r="A11" s="69"/>
      <c r="B11" s="69"/>
      <c r="C11" s="75"/>
      <c r="D11" s="75"/>
      <c r="E11" s="52" t="s">
        <v>22</v>
      </c>
      <c r="F11" s="52" t="s">
        <v>23</v>
      </c>
      <c r="G11" s="52" t="s">
        <v>27</v>
      </c>
      <c r="H11" s="52" t="s">
        <v>28</v>
      </c>
      <c r="I11" s="73"/>
    </row>
    <row r="12" spans="1:9" ht="27">
      <c r="A12" s="27" t="s">
        <v>2</v>
      </c>
      <c r="B12" s="28" t="s">
        <v>3</v>
      </c>
      <c r="C12" s="47">
        <f>(январь!C13+февраль!C13+Март!C13+апрель!C13+май!C13+июнь!C13+июль!C13+август!C13)/8</f>
        <v>13.125</v>
      </c>
      <c r="D12" s="30">
        <v>121.1</v>
      </c>
      <c r="E12" s="48">
        <f>'январь-май'!E13+июнь!E13+июль!E13+август!E13</f>
        <v>21488.04147</v>
      </c>
      <c r="F12" s="48">
        <f>'январь-май'!F13+июнь!F13+июль!F13+август!F13</f>
        <v>0</v>
      </c>
      <c r="G12" s="48">
        <f>'январь-май'!G13+июнь!G13+июль!G13+август!G13</f>
        <v>2528.5192099999995</v>
      </c>
      <c r="H12" s="48">
        <f>'январь-май'!H13+июнь!H13+июль!H13+август!H13</f>
        <v>24016.56068</v>
      </c>
      <c r="I12" s="31">
        <f>H12/D12*1000/8</f>
        <v>24790.008959537572</v>
      </c>
    </row>
    <row r="13" spans="1:9" ht="41.25">
      <c r="A13" s="27" t="s">
        <v>4</v>
      </c>
      <c r="B13" s="28" t="s">
        <v>5</v>
      </c>
      <c r="C13" s="47">
        <f>(январь!C14+февраль!C14+Март!C14+апрель!C14+май!C14+июнь!C14+июль!C14+август!C14)/8</f>
        <v>95.375</v>
      </c>
      <c r="D13" s="30">
        <f>D14+D15</f>
        <v>321.2</v>
      </c>
      <c r="E13" s="48">
        <f>'январь-май'!E14+июнь!E14+июль!E14+август!E14</f>
        <v>77372.44408999999</v>
      </c>
      <c r="F13" s="48">
        <f>'январь-май'!F14+июнь!F14+июль!F14+август!F14</f>
        <v>39.58193000000001</v>
      </c>
      <c r="G13" s="48">
        <f>'январь-май'!G14+июнь!G14+июль!G14+август!G14</f>
        <v>6717.725370000001</v>
      </c>
      <c r="H13" s="48">
        <f>'январь-май'!H14+июнь!H14+июль!H14+август!H14</f>
        <v>84129.75138999999</v>
      </c>
      <c r="I13" s="31">
        <f>H13/D13*1000/8</f>
        <v>32740.407608188045</v>
      </c>
    </row>
    <row r="14" spans="1:9" ht="27">
      <c r="A14" s="27" t="s">
        <v>6</v>
      </c>
      <c r="B14" s="28" t="s">
        <v>7</v>
      </c>
      <c r="C14" s="47">
        <f>(январь!C15+февраль!C15+Март!C15+апрель!C15+май!C15+июнь!C15+июль!C15+август!C15)/8</f>
        <v>6</v>
      </c>
      <c r="D14" s="30">
        <v>43.5</v>
      </c>
      <c r="E14" s="48">
        <f>'январь-май'!E15+июнь!E15+июль!E15+август!E15</f>
        <v>7875.99969</v>
      </c>
      <c r="F14" s="48">
        <f>'январь-май'!F15+июнь!F15+июль!F15+август!F15</f>
        <v>34.4127</v>
      </c>
      <c r="G14" s="48">
        <f>'январь-май'!G15+июнь!G15+июль!G15+август!G15</f>
        <v>877.1683499999999</v>
      </c>
      <c r="H14" s="48">
        <f>'январь-май'!H15+июнь!H15+июль!H15+август!H15</f>
        <v>8787.58074</v>
      </c>
      <c r="I14" s="31">
        <f>H14/D14*1000/8</f>
        <v>25251.668793103447</v>
      </c>
    </row>
    <row r="15" spans="1:9" ht="13.5">
      <c r="A15" s="27" t="s">
        <v>8</v>
      </c>
      <c r="B15" s="28" t="s">
        <v>9</v>
      </c>
      <c r="C15" s="47">
        <f>(январь!C16+февраль!C16+Март!C16+апрель!C16+май!C16+июнь!C16+июль!C16+август!C16)/8</f>
        <v>89.375</v>
      </c>
      <c r="D15" s="30">
        <v>277.7</v>
      </c>
      <c r="E15" s="48">
        <f>'январь-май'!E16+июнь!E16+июль!E16+август!E16</f>
        <v>69496.4444</v>
      </c>
      <c r="F15" s="48">
        <f>'январь-май'!F16+июнь!F16+июль!F16+август!F16</f>
        <v>5.16923</v>
      </c>
      <c r="G15" s="48">
        <f>'январь-май'!G16+июнь!G16+июль!G16+август!G16</f>
        <v>5840.55702</v>
      </c>
      <c r="H15" s="48">
        <f>'январь-май'!H16+июнь!H16+июль!H16+август!H16</f>
        <v>75342.17065</v>
      </c>
      <c r="I15" s="31">
        <f>H15/D15*1000/8</f>
        <v>33913.47256481815</v>
      </c>
    </row>
    <row r="16" spans="1:9" ht="27">
      <c r="A16" s="27" t="s">
        <v>10</v>
      </c>
      <c r="B16" s="28" t="s">
        <v>11</v>
      </c>
      <c r="C16" s="47">
        <f>(январь!C17+февраль!C17+Март!C17+апрель!C17+май!C17+июнь!C17+июль!C17+август!C17)/8</f>
        <v>4.375</v>
      </c>
      <c r="D16" s="30">
        <v>19.7</v>
      </c>
      <c r="E16" s="48">
        <f>'январь-май'!E17+июнь!E17+июль!E17+август!E17</f>
        <v>4700.5009900000005</v>
      </c>
      <c r="F16" s="48">
        <f>'январь-май'!F17+июнь!F17+июль!F17+август!F17</f>
        <v>0</v>
      </c>
      <c r="G16" s="48">
        <f>'январь-май'!G17+июнь!G17+июль!G17+август!G17</f>
        <v>464.31358</v>
      </c>
      <c r="H16" s="48">
        <f>'январь-май'!H17+июнь!H17+июль!H17+август!H17</f>
        <v>5164.8145700000005</v>
      </c>
      <c r="I16" s="31">
        <f>H16/D16*1000/8</f>
        <v>32771.6660532995</v>
      </c>
    </row>
    <row r="17" spans="1:9" ht="13.5">
      <c r="A17" s="34" t="s">
        <v>31</v>
      </c>
      <c r="B17" s="35" t="s">
        <v>12</v>
      </c>
      <c r="C17" s="29"/>
      <c r="D17" s="36"/>
      <c r="E17" s="36"/>
      <c r="F17" s="36"/>
      <c r="G17" s="36"/>
      <c r="H17" s="36"/>
      <c r="I17" s="37"/>
    </row>
    <row r="18" spans="1:9" ht="41.25">
      <c r="A18" s="38" t="s">
        <v>40</v>
      </c>
      <c r="B18" s="35" t="s">
        <v>13</v>
      </c>
      <c r="C18" s="29"/>
      <c r="D18" s="36"/>
      <c r="E18" s="36"/>
      <c r="F18" s="36"/>
      <c r="G18" s="36"/>
      <c r="H18" s="36"/>
      <c r="I18" s="37"/>
    </row>
    <row r="19" spans="1:9" ht="13.5">
      <c r="A19" s="38" t="s">
        <v>32</v>
      </c>
      <c r="B19" s="35" t="s">
        <v>14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33</v>
      </c>
      <c r="B20" s="35" t="s">
        <v>34</v>
      </c>
      <c r="C20" s="29"/>
      <c r="D20" s="36"/>
      <c r="E20" s="36"/>
      <c r="F20" s="36"/>
      <c r="G20" s="36"/>
      <c r="H20" s="36"/>
      <c r="I20" s="37"/>
    </row>
    <row r="21" spans="1:9" ht="41.25">
      <c r="A21" s="38" t="s">
        <v>41</v>
      </c>
      <c r="B21" s="35" t="s">
        <v>35</v>
      </c>
      <c r="C21" s="29"/>
      <c r="D21" s="36"/>
      <c r="E21" s="36"/>
      <c r="F21" s="36"/>
      <c r="G21" s="36"/>
      <c r="H21" s="36"/>
      <c r="I21" s="37"/>
    </row>
    <row r="22" spans="1:9" ht="13.5">
      <c r="A22" s="38" t="s">
        <v>32</v>
      </c>
      <c r="B22" s="35" t="s">
        <v>36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33</v>
      </c>
      <c r="B23" s="35" t="s">
        <v>37</v>
      </c>
      <c r="C23" s="32"/>
      <c r="D23" s="36"/>
      <c r="E23" s="36"/>
      <c r="F23" s="36"/>
      <c r="G23" s="36"/>
      <c r="H23" s="39"/>
      <c r="I23" s="40"/>
    </row>
    <row r="24" spans="1:9" ht="41.25">
      <c r="A24" s="34" t="s">
        <v>38</v>
      </c>
      <c r="B24" s="35" t="s">
        <v>39</v>
      </c>
      <c r="C24" s="41"/>
      <c r="D24" s="42"/>
      <c r="E24" s="42"/>
      <c r="F24" s="42"/>
      <c r="G24" s="42"/>
      <c r="H24" s="39"/>
      <c r="I24" s="40"/>
    </row>
    <row r="25" spans="1:9" ht="13.5">
      <c r="A25" s="25"/>
      <c r="B25" s="25"/>
      <c r="C25" s="25"/>
      <c r="D25" s="25"/>
      <c r="E25" s="25"/>
      <c r="F25" s="22"/>
      <c r="G25" s="22"/>
      <c r="H25" s="22"/>
      <c r="I25" s="22"/>
    </row>
    <row r="26" spans="1:9" ht="13.5">
      <c r="A26" s="25" t="s">
        <v>15</v>
      </c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16</v>
      </c>
      <c r="B27" s="25"/>
      <c r="C27" s="25"/>
      <c r="D27" s="25" t="s">
        <v>17</v>
      </c>
      <c r="E27" s="25"/>
      <c r="F27" s="22"/>
      <c r="G27" s="22"/>
      <c r="H27" s="22"/>
      <c r="I27" s="22"/>
    </row>
    <row r="28" spans="1:9" ht="13.5">
      <c r="A28" s="25" t="s">
        <v>18</v>
      </c>
      <c r="B28" s="25"/>
      <c r="C28" s="25"/>
      <c r="D28" s="25"/>
      <c r="E28" s="25"/>
      <c r="F28" s="22"/>
      <c r="G28" s="22"/>
      <c r="H28" s="22"/>
      <c r="I28" s="22"/>
    </row>
    <row r="29" spans="1:9" ht="13.5">
      <c r="A29" s="25"/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 t="s">
        <v>19</v>
      </c>
      <c r="B30" s="25"/>
      <c r="C30" s="25"/>
      <c r="D30" s="25" t="s">
        <v>20</v>
      </c>
      <c r="E30" s="25"/>
      <c r="F30" s="22"/>
      <c r="G30" s="22"/>
      <c r="H30" s="22"/>
      <c r="I30" s="22"/>
    </row>
    <row r="32" ht="13.5">
      <c r="A32" s="25" t="s">
        <v>58</v>
      </c>
    </row>
    <row r="33" ht="13.5">
      <c r="A33" s="25" t="s">
        <v>59</v>
      </c>
    </row>
  </sheetData>
  <sheetProtection/>
  <mergeCells count="9">
    <mergeCell ref="A5:I7"/>
    <mergeCell ref="C8:F8"/>
    <mergeCell ref="A9:A11"/>
    <mergeCell ref="B9:B11"/>
    <mergeCell ref="C9:H9"/>
    <mergeCell ref="I9:I11"/>
    <mergeCell ref="C10:C11"/>
    <mergeCell ref="D10:D11"/>
    <mergeCell ref="E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:I34"/>
    </sheetView>
  </sheetViews>
  <sheetFormatPr defaultColWidth="9.140625" defaultRowHeight="12.75"/>
  <cols>
    <col min="1" max="1" width="49.28125" style="0" customWidth="1"/>
    <col min="2" max="2" width="7.28125" style="0" customWidth="1"/>
    <col min="3" max="9" width="13.14062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68" t="s">
        <v>44</v>
      </c>
      <c r="B6" s="68"/>
      <c r="C6" s="68"/>
      <c r="D6" s="68"/>
      <c r="E6" s="68"/>
      <c r="F6" s="68"/>
      <c r="G6" s="68"/>
      <c r="H6" s="68"/>
      <c r="I6" s="68"/>
    </row>
    <row r="7" spans="1:9" ht="12.75">
      <c r="A7" s="68"/>
      <c r="B7" s="68"/>
      <c r="C7" s="68"/>
      <c r="D7" s="68"/>
      <c r="E7" s="68"/>
      <c r="F7" s="68"/>
      <c r="G7" s="68"/>
      <c r="H7" s="68"/>
      <c r="I7" s="68"/>
    </row>
    <row r="8" spans="1:9" ht="12.75">
      <c r="A8" s="68"/>
      <c r="B8" s="68"/>
      <c r="C8" s="68"/>
      <c r="D8" s="68"/>
      <c r="E8" s="68"/>
      <c r="F8" s="68"/>
      <c r="G8" s="68"/>
      <c r="H8" s="68"/>
      <c r="I8" s="68"/>
    </row>
    <row r="9" spans="1:9" ht="13.5">
      <c r="A9" s="25"/>
      <c r="B9" s="25"/>
      <c r="C9" s="25" t="s">
        <v>61</v>
      </c>
      <c r="D9" s="25"/>
      <c r="E9" s="25"/>
      <c r="F9" s="22"/>
      <c r="G9" s="22"/>
      <c r="H9" s="22"/>
      <c r="I9" s="22"/>
    </row>
    <row r="10" spans="1:9" ht="13.5">
      <c r="A10" s="69" t="s">
        <v>0</v>
      </c>
      <c r="B10" s="69" t="s">
        <v>1</v>
      </c>
      <c r="C10" s="70" t="s">
        <v>30</v>
      </c>
      <c r="D10" s="71"/>
      <c r="E10" s="71"/>
      <c r="F10" s="71"/>
      <c r="G10" s="71"/>
      <c r="H10" s="72"/>
      <c r="I10" s="73" t="s">
        <v>26</v>
      </c>
    </row>
    <row r="11" spans="1:9" ht="39" customHeight="1">
      <c r="A11" s="69"/>
      <c r="B11" s="69"/>
      <c r="C11" s="74" t="s">
        <v>43</v>
      </c>
      <c r="D11" s="74" t="s">
        <v>29</v>
      </c>
      <c r="E11" s="76" t="s">
        <v>25</v>
      </c>
      <c r="F11" s="76"/>
      <c r="G11" s="76"/>
      <c r="H11" s="76"/>
      <c r="I11" s="73"/>
    </row>
    <row r="12" spans="1:9" ht="110.25" customHeight="1">
      <c r="A12" s="69"/>
      <c r="B12" s="69"/>
      <c r="C12" s="75"/>
      <c r="D12" s="75"/>
      <c r="E12" s="53" t="s">
        <v>22</v>
      </c>
      <c r="F12" s="53" t="s">
        <v>23</v>
      </c>
      <c r="G12" s="53" t="s">
        <v>27</v>
      </c>
      <c r="H12" s="53" t="s">
        <v>28</v>
      </c>
      <c r="I12" s="73"/>
    </row>
    <row r="13" spans="1:9" ht="27">
      <c r="A13" s="27" t="s">
        <v>2</v>
      </c>
      <c r="B13" s="28" t="s">
        <v>3</v>
      </c>
      <c r="C13" s="54">
        <v>15</v>
      </c>
      <c r="D13" s="56">
        <v>119</v>
      </c>
      <c r="E13" s="31">
        <v>2785.02892</v>
      </c>
      <c r="F13" s="31"/>
      <c r="G13" s="31">
        <v>607.43635</v>
      </c>
      <c r="H13" s="31">
        <f>E13+F13+G13</f>
        <v>3392.46527</v>
      </c>
      <c r="I13" s="31">
        <f>H13/D13*1000</f>
        <v>28508.111512605043</v>
      </c>
    </row>
    <row r="14" spans="1:9" ht="27">
      <c r="A14" s="27" t="s">
        <v>4</v>
      </c>
      <c r="B14" s="28" t="s">
        <v>5</v>
      </c>
      <c r="C14" s="54">
        <f aca="true" t="shared" si="0" ref="C14:H14">C15+C16</f>
        <v>146</v>
      </c>
      <c r="D14" s="54">
        <f t="shared" si="0"/>
        <v>325</v>
      </c>
      <c r="E14" s="55">
        <f t="shared" si="0"/>
        <v>10973.57312</v>
      </c>
      <c r="F14" s="55">
        <f t="shared" si="0"/>
        <v>5.57684</v>
      </c>
      <c r="G14" s="55">
        <f t="shared" si="0"/>
        <v>389.70089</v>
      </c>
      <c r="H14" s="55">
        <f t="shared" si="0"/>
        <v>11368.850849999999</v>
      </c>
      <c r="I14" s="31">
        <f>H14/D14*1000</f>
        <v>34981.079538461534</v>
      </c>
    </row>
    <row r="15" spans="1:9" ht="27">
      <c r="A15" s="27" t="s">
        <v>6</v>
      </c>
      <c r="B15" s="28" t="s">
        <v>7</v>
      </c>
      <c r="C15" s="54">
        <v>9</v>
      </c>
      <c r="D15" s="56">
        <v>47</v>
      </c>
      <c r="E15" s="31">
        <v>980.3336</v>
      </c>
      <c r="F15" s="31">
        <v>5.57684</v>
      </c>
      <c r="G15" s="31">
        <v>48.40762</v>
      </c>
      <c r="H15" s="31">
        <f>E15+F15+G15</f>
        <v>1034.31806</v>
      </c>
      <c r="I15" s="31">
        <f>H15/D15*1000</f>
        <v>22006.767234042556</v>
      </c>
    </row>
    <row r="16" spans="1:9" ht="13.5">
      <c r="A16" s="27" t="s">
        <v>8</v>
      </c>
      <c r="B16" s="28" t="s">
        <v>9</v>
      </c>
      <c r="C16" s="54">
        <v>137</v>
      </c>
      <c r="D16" s="56">
        <v>278</v>
      </c>
      <c r="E16" s="31">
        <v>9993.23952</v>
      </c>
      <c r="F16" s="31">
        <v>0</v>
      </c>
      <c r="G16" s="31">
        <v>341.29327</v>
      </c>
      <c r="H16" s="31">
        <f>E16+F16+G16</f>
        <v>10334.53279</v>
      </c>
      <c r="I16" s="31">
        <f>H16/D16*1000</f>
        <v>37174.57838129497</v>
      </c>
    </row>
    <row r="17" spans="1:9" ht="27">
      <c r="A17" s="27" t="s">
        <v>10</v>
      </c>
      <c r="B17" s="28" t="s">
        <v>11</v>
      </c>
      <c r="C17" s="54">
        <v>7</v>
      </c>
      <c r="D17" s="56">
        <v>19</v>
      </c>
      <c r="E17" s="31">
        <v>698.42057</v>
      </c>
      <c r="F17" s="31"/>
      <c r="G17" s="31">
        <v>18.72479</v>
      </c>
      <c r="H17" s="31">
        <f>E17+F17+G17</f>
        <v>717.14536</v>
      </c>
      <c r="I17" s="31">
        <f>H17/D17*1000</f>
        <v>37744.49263157894</v>
      </c>
    </row>
    <row r="18" spans="1:9" ht="13.5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41.2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27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41.25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  <row r="33" ht="13.5">
      <c r="A33" s="25" t="s">
        <v>58</v>
      </c>
    </row>
    <row r="34" ht="13.5">
      <c r="A34" s="25" t="s">
        <v>59</v>
      </c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1" sqref="A1:I36"/>
    </sheetView>
  </sheetViews>
  <sheetFormatPr defaultColWidth="9.140625" defaultRowHeight="12.75"/>
  <cols>
    <col min="1" max="1" width="46.8515625" style="0" customWidth="1"/>
    <col min="2" max="2" width="7.421875" style="0" customWidth="1"/>
    <col min="3" max="4" width="12.00390625" style="0" customWidth="1"/>
    <col min="5" max="9" width="13.2812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3"/>
    </row>
    <row r="2" spans="1:9" ht="13.5">
      <c r="A2" s="22"/>
      <c r="B2" s="22"/>
      <c r="C2" s="22"/>
      <c r="D2" s="22"/>
      <c r="E2" s="24"/>
      <c r="F2" s="22"/>
      <c r="G2" s="22"/>
      <c r="H2" s="22"/>
      <c r="I2" s="22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3"/>
      <c r="C4" s="25" t="s">
        <v>21</v>
      </c>
      <c r="D4" s="25"/>
      <c r="E4" s="25"/>
      <c r="F4" s="22"/>
      <c r="G4" s="22"/>
      <c r="H4" s="22"/>
      <c r="I4" s="22"/>
    </row>
    <row r="5" spans="1:9" ht="12.75">
      <c r="A5" s="68" t="s">
        <v>44</v>
      </c>
      <c r="B5" s="68"/>
      <c r="C5" s="68"/>
      <c r="D5" s="68"/>
      <c r="E5" s="68"/>
      <c r="F5" s="68"/>
      <c r="G5" s="68"/>
      <c r="H5" s="68"/>
      <c r="I5" s="68"/>
    </row>
    <row r="6" spans="1:9" ht="12.75">
      <c r="A6" s="68"/>
      <c r="B6" s="68"/>
      <c r="C6" s="68"/>
      <c r="D6" s="68"/>
      <c r="E6" s="68"/>
      <c r="F6" s="68"/>
      <c r="G6" s="68"/>
      <c r="H6" s="68"/>
      <c r="I6" s="68"/>
    </row>
    <row r="7" spans="1:9" ht="12.75">
      <c r="A7" s="68"/>
      <c r="B7" s="68"/>
      <c r="C7" s="68"/>
      <c r="D7" s="68"/>
      <c r="E7" s="68"/>
      <c r="F7" s="68"/>
      <c r="G7" s="68"/>
      <c r="H7" s="68"/>
      <c r="I7" s="68"/>
    </row>
    <row r="8" spans="1:9" ht="13.5">
      <c r="A8" s="25"/>
      <c r="B8" s="25"/>
      <c r="C8" s="77" t="s">
        <v>62</v>
      </c>
      <c r="D8" s="77"/>
      <c r="E8" s="77"/>
      <c r="F8" s="77"/>
      <c r="G8" s="22"/>
      <c r="H8" s="22"/>
      <c r="I8" s="22"/>
    </row>
    <row r="9" spans="1:9" ht="18.75" customHeight="1">
      <c r="A9" s="69" t="s">
        <v>0</v>
      </c>
      <c r="B9" s="69" t="s">
        <v>1</v>
      </c>
      <c r="C9" s="70" t="s">
        <v>30</v>
      </c>
      <c r="D9" s="71"/>
      <c r="E9" s="71"/>
      <c r="F9" s="71"/>
      <c r="G9" s="71"/>
      <c r="H9" s="72"/>
      <c r="I9" s="73" t="s">
        <v>26</v>
      </c>
    </row>
    <row r="10" spans="1:9" ht="38.25" customHeight="1">
      <c r="A10" s="69"/>
      <c r="B10" s="69"/>
      <c r="C10" s="74" t="s">
        <v>43</v>
      </c>
      <c r="D10" s="74" t="s">
        <v>29</v>
      </c>
      <c r="E10" s="76" t="s">
        <v>25</v>
      </c>
      <c r="F10" s="76"/>
      <c r="G10" s="76"/>
      <c r="H10" s="76"/>
      <c r="I10" s="73"/>
    </row>
    <row r="11" spans="1:9" ht="123.75">
      <c r="A11" s="69"/>
      <c r="B11" s="69"/>
      <c r="C11" s="75"/>
      <c r="D11" s="75"/>
      <c r="E11" s="53" t="s">
        <v>22</v>
      </c>
      <c r="F11" s="53" t="s">
        <v>23</v>
      </c>
      <c r="G11" s="53" t="s">
        <v>27</v>
      </c>
      <c r="H11" s="53" t="s">
        <v>28</v>
      </c>
      <c r="I11" s="73"/>
    </row>
    <row r="12" spans="1:9" ht="27">
      <c r="A12" s="27" t="s">
        <v>2</v>
      </c>
      <c r="B12" s="28" t="s">
        <v>3</v>
      </c>
      <c r="C12" s="47">
        <f>(январь!C13+февраль!C13+Март!C13+апрель!C13+май!C13+июнь!C13+июль!C13+август!C13+сент!C13)/9</f>
        <v>13.333333333333334</v>
      </c>
      <c r="D12" s="30">
        <v>120.9</v>
      </c>
      <c r="E12" s="48">
        <f>'январь-май'!E13+июнь!E13+июль!E13+август!E13+сент!E13</f>
        <v>24273.07039</v>
      </c>
      <c r="F12" s="48">
        <f>'январь-май'!F13+июнь!F13+июль!F13+август!F13+сент!F13</f>
        <v>0</v>
      </c>
      <c r="G12" s="48">
        <f>'январь-май'!G13+июнь!G13+июль!G13+август!G13+сент!G13</f>
        <v>3135.9555599999994</v>
      </c>
      <c r="H12" s="48">
        <f>E12+F12+G12</f>
        <v>27409.02595</v>
      </c>
      <c r="I12" s="31">
        <f>H12/D12*1000/9</f>
        <v>25189.80419998162</v>
      </c>
    </row>
    <row r="13" spans="1:9" ht="27">
      <c r="A13" s="27" t="s">
        <v>4</v>
      </c>
      <c r="B13" s="28" t="s">
        <v>5</v>
      </c>
      <c r="C13" s="47">
        <f>(январь!C14+февраль!C14+Март!C14+апрель!C14+май!C14+июнь!C14+июль!C14+август!C14+сент!C14)/9</f>
        <v>101</v>
      </c>
      <c r="D13" s="30">
        <v>321.6</v>
      </c>
      <c r="E13" s="48">
        <f>'январь-май'!E14+июнь!E14+июль!E14+август!E14+сент!E14</f>
        <v>88346.01720999999</v>
      </c>
      <c r="F13" s="48">
        <f>'январь-май'!F14+июнь!F14+июль!F14+август!F14+сент!F14</f>
        <v>45.158770000000004</v>
      </c>
      <c r="G13" s="48">
        <f>'январь-май'!G14+июнь!G14+июль!G14+август!G14+сент!G14</f>
        <v>7107.426260000001</v>
      </c>
      <c r="H13" s="48">
        <f>E13+F13+G13</f>
        <v>95498.60224</v>
      </c>
      <c r="I13" s="31">
        <f>H13/D13*1000/9</f>
        <v>32994.26556108347</v>
      </c>
    </row>
    <row r="14" spans="1:9" ht="27">
      <c r="A14" s="27" t="s">
        <v>6</v>
      </c>
      <c r="B14" s="28" t="s">
        <v>7</v>
      </c>
      <c r="C14" s="47">
        <f>(январь!C15+февраль!C15+Март!C15+апрель!C15+май!C15+июнь!C15+июль!C15+август!C15+сент!C15)/9</f>
        <v>6.333333333333333</v>
      </c>
      <c r="D14" s="30">
        <v>43.9</v>
      </c>
      <c r="E14" s="48">
        <f>'январь-май'!E15+июнь!E15+июль!E15+август!E15+сент!E15</f>
        <v>8856.33329</v>
      </c>
      <c r="F14" s="48">
        <f>'январь-май'!F15+июнь!F15+июль!F15+август!F15+сент!F15</f>
        <v>39.98954</v>
      </c>
      <c r="G14" s="48">
        <f>'январь-май'!G15+июнь!G15+июль!G15+август!G15+сент!G15</f>
        <v>925.5759699999999</v>
      </c>
      <c r="H14" s="48">
        <f>E14+F14+G14</f>
        <v>9821.8988</v>
      </c>
      <c r="I14" s="31">
        <f>H14/D14*1000/9</f>
        <v>24859.273095418885</v>
      </c>
    </row>
    <row r="15" spans="1:9" ht="13.5">
      <c r="A15" s="27" t="s">
        <v>8</v>
      </c>
      <c r="B15" s="28" t="s">
        <v>9</v>
      </c>
      <c r="C15" s="47">
        <f>(январь!C16+февраль!C16+Март!C16+апрель!C16+май!C16+июнь!C16+июль!C16+август!C16+сент!C16)/9</f>
        <v>94.66666666666667</v>
      </c>
      <c r="D15" s="30">
        <v>277.7</v>
      </c>
      <c r="E15" s="48">
        <f>'январь-май'!E16+июнь!E16+июль!E16+август!E16+сент!E16</f>
        <v>79489.68392</v>
      </c>
      <c r="F15" s="48">
        <f>'январь-май'!F16+июнь!F16+июль!F16+август!F16+сент!F16</f>
        <v>5.16923</v>
      </c>
      <c r="G15" s="48">
        <f>'январь-май'!G16+июнь!G16+июль!G16+август!G16+сент!G16</f>
        <v>6181.85029</v>
      </c>
      <c r="H15" s="48">
        <f>E15+F15+G15</f>
        <v>85676.70344</v>
      </c>
      <c r="I15" s="31">
        <f>H15/D15*1000/9</f>
        <v>34280.27985435922</v>
      </c>
    </row>
    <row r="16" spans="1:9" ht="27">
      <c r="A16" s="27" t="s">
        <v>10</v>
      </c>
      <c r="B16" s="28" t="s">
        <v>11</v>
      </c>
      <c r="C16" s="47">
        <f>(январь!C17+февраль!C17+Март!C17+апрель!C17+май!C17+июнь!C17+июль!C17+август!C17+сент!C17)/9</f>
        <v>4.666666666666667</v>
      </c>
      <c r="D16" s="30">
        <v>19.6</v>
      </c>
      <c r="E16" s="48">
        <f>'январь-май'!E17+июнь!E17+июль!E17+август!E17+сент!E17</f>
        <v>5398.921560000001</v>
      </c>
      <c r="F16" s="48">
        <f>'январь-май'!F17+июнь!F17+июль!F17+август!F17+сент!F17</f>
        <v>0</v>
      </c>
      <c r="G16" s="48">
        <f>'январь-май'!G17+июнь!G17+июль!G17+август!G17+сент!G17</f>
        <v>483.03837</v>
      </c>
      <c r="H16" s="48">
        <f>E16+F16+G16</f>
        <v>5881.959930000001</v>
      </c>
      <c r="I16" s="31">
        <f>H16/D16*1000/9</f>
        <v>33344.44404761905</v>
      </c>
    </row>
    <row r="17" spans="1:9" ht="13.5">
      <c r="A17" s="34" t="s">
        <v>31</v>
      </c>
      <c r="B17" s="35" t="s">
        <v>12</v>
      </c>
      <c r="C17" s="29"/>
      <c r="D17" s="36"/>
      <c r="E17" s="36"/>
      <c r="F17" s="36"/>
      <c r="G17" s="36"/>
      <c r="H17" s="36"/>
      <c r="I17" s="37"/>
    </row>
    <row r="18" spans="1:9" ht="41.25">
      <c r="A18" s="38" t="s">
        <v>40</v>
      </c>
      <c r="B18" s="35" t="s">
        <v>13</v>
      </c>
      <c r="C18" s="29"/>
      <c r="D18" s="36"/>
      <c r="E18" s="36"/>
      <c r="F18" s="36"/>
      <c r="G18" s="36"/>
      <c r="H18" s="36"/>
      <c r="I18" s="37"/>
    </row>
    <row r="19" spans="1:9" ht="13.5">
      <c r="A19" s="38" t="s">
        <v>32</v>
      </c>
      <c r="B19" s="35" t="s">
        <v>14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33</v>
      </c>
      <c r="B20" s="35" t="s">
        <v>34</v>
      </c>
      <c r="C20" s="29"/>
      <c r="D20" s="36"/>
      <c r="E20" s="36"/>
      <c r="F20" s="36"/>
      <c r="G20" s="36"/>
      <c r="H20" s="36"/>
      <c r="I20" s="37"/>
    </row>
    <row r="21" spans="1:9" ht="27">
      <c r="A21" s="38" t="s">
        <v>41</v>
      </c>
      <c r="B21" s="35" t="s">
        <v>35</v>
      </c>
      <c r="C21" s="29"/>
      <c r="D21" s="36"/>
      <c r="E21" s="36"/>
      <c r="F21" s="36"/>
      <c r="G21" s="36"/>
      <c r="H21" s="36"/>
      <c r="I21" s="37"/>
    </row>
    <row r="22" spans="1:9" ht="13.5">
      <c r="A22" s="38" t="s">
        <v>32</v>
      </c>
      <c r="B22" s="35" t="s">
        <v>36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33</v>
      </c>
      <c r="B23" s="35" t="s">
        <v>37</v>
      </c>
      <c r="C23" s="32"/>
      <c r="D23" s="36"/>
      <c r="E23" s="36"/>
      <c r="F23" s="36"/>
      <c r="G23" s="36"/>
      <c r="H23" s="39"/>
      <c r="I23" s="40"/>
    </row>
    <row r="24" spans="1:9" ht="41.25">
      <c r="A24" s="34" t="s">
        <v>38</v>
      </c>
      <c r="B24" s="35" t="s">
        <v>39</v>
      </c>
      <c r="C24" s="41"/>
      <c r="D24" s="42"/>
      <c r="E24" s="42"/>
      <c r="F24" s="42"/>
      <c r="G24" s="42"/>
      <c r="H24" s="39"/>
      <c r="I24" s="40"/>
    </row>
    <row r="25" spans="1:9" ht="13.5">
      <c r="A25" s="25"/>
      <c r="B25" s="25"/>
      <c r="C25" s="25"/>
      <c r="D25" s="25"/>
      <c r="E25" s="25"/>
      <c r="F25" s="22"/>
      <c r="G25" s="22"/>
      <c r="H25" s="22"/>
      <c r="I25" s="22"/>
    </row>
    <row r="26" spans="1:9" ht="13.5">
      <c r="A26" s="25" t="s">
        <v>15</v>
      </c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16</v>
      </c>
      <c r="B27" s="25"/>
      <c r="C27" s="25"/>
      <c r="D27" s="25" t="s">
        <v>17</v>
      </c>
      <c r="E27" s="25"/>
      <c r="F27" s="22"/>
      <c r="G27" s="22"/>
      <c r="H27" s="22"/>
      <c r="I27" s="22"/>
    </row>
    <row r="28" spans="1:9" ht="13.5">
      <c r="A28" s="25" t="s">
        <v>18</v>
      </c>
      <c r="B28" s="25"/>
      <c r="C28" s="25"/>
      <c r="D28" s="25"/>
      <c r="E28" s="25"/>
      <c r="F28" s="22"/>
      <c r="G28" s="22"/>
      <c r="H28" s="22"/>
      <c r="I28" s="22"/>
    </row>
    <row r="29" spans="1:9" ht="13.5">
      <c r="A29" s="25"/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 t="s">
        <v>19</v>
      </c>
      <c r="B30" s="25"/>
      <c r="C30" s="25"/>
      <c r="D30" s="25" t="s">
        <v>20</v>
      </c>
      <c r="E30" s="25"/>
      <c r="F30" s="22"/>
      <c r="G30" s="22"/>
      <c r="H30" s="22"/>
      <c r="I30" s="22"/>
    </row>
    <row r="32" ht="13.5">
      <c r="A32" s="25" t="s">
        <v>58</v>
      </c>
    </row>
    <row r="33" ht="13.5">
      <c r="A33" s="25" t="s">
        <v>59</v>
      </c>
    </row>
  </sheetData>
  <sheetProtection/>
  <mergeCells count="9">
    <mergeCell ref="A5:I7"/>
    <mergeCell ref="C8:F8"/>
    <mergeCell ref="A9:A11"/>
    <mergeCell ref="B9:B11"/>
    <mergeCell ref="C9:H9"/>
    <mergeCell ref="I9:I11"/>
    <mergeCell ref="C10:C11"/>
    <mergeCell ref="D10:D11"/>
    <mergeCell ref="E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0">
      <selection activeCell="J17" sqref="J17"/>
    </sheetView>
  </sheetViews>
  <sheetFormatPr defaultColWidth="9.140625" defaultRowHeight="12.75"/>
  <cols>
    <col min="1" max="1" width="58.00390625" style="0" customWidth="1"/>
    <col min="3" max="9" width="13.2812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68" t="s">
        <v>44</v>
      </c>
      <c r="B6" s="68"/>
      <c r="C6" s="68"/>
      <c r="D6" s="68"/>
      <c r="E6" s="68"/>
      <c r="F6" s="68"/>
      <c r="G6" s="68"/>
      <c r="H6" s="68"/>
      <c r="I6" s="68"/>
    </row>
    <row r="7" spans="1:9" ht="12.75">
      <c r="A7" s="68"/>
      <c r="B7" s="68"/>
      <c r="C7" s="68"/>
      <c r="D7" s="68"/>
      <c r="E7" s="68"/>
      <c r="F7" s="68"/>
      <c r="G7" s="68"/>
      <c r="H7" s="68"/>
      <c r="I7" s="68"/>
    </row>
    <row r="8" spans="1:9" ht="12.75">
      <c r="A8" s="68"/>
      <c r="B8" s="68"/>
      <c r="C8" s="68"/>
      <c r="D8" s="68"/>
      <c r="E8" s="68"/>
      <c r="F8" s="68"/>
      <c r="G8" s="68"/>
      <c r="H8" s="68"/>
      <c r="I8" s="68"/>
    </row>
    <row r="9" spans="1:9" ht="13.5">
      <c r="A9" s="25"/>
      <c r="B9" s="25"/>
      <c r="C9" s="25" t="s">
        <v>63</v>
      </c>
      <c r="D9" s="25"/>
      <c r="E9" s="25"/>
      <c r="F9" s="22"/>
      <c r="G9" s="22"/>
      <c r="H9" s="22"/>
      <c r="I9" s="22"/>
    </row>
    <row r="10" spans="1:9" ht="13.5">
      <c r="A10" s="69" t="s">
        <v>0</v>
      </c>
      <c r="B10" s="69" t="s">
        <v>1</v>
      </c>
      <c r="C10" s="70" t="s">
        <v>30</v>
      </c>
      <c r="D10" s="71"/>
      <c r="E10" s="71"/>
      <c r="F10" s="71"/>
      <c r="G10" s="71"/>
      <c r="H10" s="72"/>
      <c r="I10" s="73" t="s">
        <v>26</v>
      </c>
    </row>
    <row r="11" spans="1:9" ht="13.5">
      <c r="A11" s="69"/>
      <c r="B11" s="69"/>
      <c r="C11" s="74" t="s">
        <v>43</v>
      </c>
      <c r="D11" s="74" t="s">
        <v>29</v>
      </c>
      <c r="E11" s="76" t="s">
        <v>25</v>
      </c>
      <c r="F11" s="76"/>
      <c r="G11" s="76"/>
      <c r="H11" s="76"/>
      <c r="I11" s="73"/>
    </row>
    <row r="12" spans="1:9" ht="145.5" customHeight="1">
      <c r="A12" s="69"/>
      <c r="B12" s="69"/>
      <c r="C12" s="75"/>
      <c r="D12" s="75"/>
      <c r="E12" s="57" t="s">
        <v>22</v>
      </c>
      <c r="F12" s="57" t="s">
        <v>23</v>
      </c>
      <c r="G12" s="57" t="s">
        <v>27</v>
      </c>
      <c r="H12" s="57" t="s">
        <v>28</v>
      </c>
      <c r="I12" s="73"/>
    </row>
    <row r="13" spans="1:9" ht="27">
      <c r="A13" s="27" t="s">
        <v>2</v>
      </c>
      <c r="B13" s="28" t="s">
        <v>3</v>
      </c>
      <c r="C13" s="54">
        <v>10</v>
      </c>
      <c r="D13" s="56">
        <v>121</v>
      </c>
      <c r="E13" s="31">
        <v>2914.75612</v>
      </c>
      <c r="F13" s="31"/>
      <c r="G13" s="31"/>
      <c r="H13" s="31">
        <f>E13+F13+G13</f>
        <v>2914.75612</v>
      </c>
      <c r="I13" s="31">
        <f>H13/D13*1000</f>
        <v>24088.89355371901</v>
      </c>
    </row>
    <row r="14" spans="1:9" ht="27">
      <c r="A14" s="27" t="s">
        <v>4</v>
      </c>
      <c r="B14" s="28" t="s">
        <v>5</v>
      </c>
      <c r="C14" s="54">
        <f aca="true" t="shared" si="0" ref="C14:H14">C15+C16</f>
        <v>163</v>
      </c>
      <c r="D14" s="54">
        <f t="shared" si="0"/>
        <v>323</v>
      </c>
      <c r="E14" s="55">
        <f t="shared" si="0"/>
        <v>11656.2422</v>
      </c>
      <c r="F14" s="55">
        <f t="shared" si="0"/>
        <v>5.57684</v>
      </c>
      <c r="G14" s="55">
        <f t="shared" si="0"/>
        <v>389.56780000000003</v>
      </c>
      <c r="H14" s="55">
        <f t="shared" si="0"/>
        <v>12051.386840000001</v>
      </c>
      <c r="I14" s="31">
        <f>H14/D14*1000</f>
        <v>37310.79517027864</v>
      </c>
    </row>
    <row r="15" spans="1:9" ht="13.5">
      <c r="A15" s="27" t="s">
        <v>6</v>
      </c>
      <c r="B15" s="28" t="s">
        <v>7</v>
      </c>
      <c r="C15" s="54">
        <v>12</v>
      </c>
      <c r="D15" s="56">
        <v>47</v>
      </c>
      <c r="E15" s="31">
        <v>1430.69794</v>
      </c>
      <c r="F15" s="31">
        <v>5.57684</v>
      </c>
      <c r="G15" s="31">
        <v>52.03144</v>
      </c>
      <c r="H15" s="31">
        <f>E15+F15+G15</f>
        <v>1488.30622</v>
      </c>
      <c r="I15" s="31">
        <f>H15/D15*1000</f>
        <v>31666.089787234043</v>
      </c>
    </row>
    <row r="16" spans="1:9" ht="13.5">
      <c r="A16" s="27" t="s">
        <v>8</v>
      </c>
      <c r="B16" s="28" t="s">
        <v>9</v>
      </c>
      <c r="C16" s="54">
        <v>151</v>
      </c>
      <c r="D16" s="56">
        <v>276</v>
      </c>
      <c r="E16" s="31">
        <v>10225.54426</v>
      </c>
      <c r="F16" s="31">
        <v>0</v>
      </c>
      <c r="G16" s="31">
        <v>337.53636</v>
      </c>
      <c r="H16" s="31">
        <f>E16+F16+G16</f>
        <v>10563.08062</v>
      </c>
      <c r="I16" s="31">
        <f>H16/D16*1000</f>
        <v>38272.03123188406</v>
      </c>
    </row>
    <row r="17" spans="1:9" ht="27">
      <c r="A17" s="27" t="s">
        <v>10</v>
      </c>
      <c r="B17" s="28" t="s">
        <v>11</v>
      </c>
      <c r="C17" s="54">
        <v>6</v>
      </c>
      <c r="D17" s="56">
        <v>19</v>
      </c>
      <c r="E17" s="31">
        <v>668.26343</v>
      </c>
      <c r="F17" s="31"/>
      <c r="G17" s="31">
        <v>16.96479</v>
      </c>
      <c r="H17" s="31">
        <f>E17+F17+G17</f>
        <v>685.22822</v>
      </c>
      <c r="I17" s="31">
        <f>H17/D17*1000</f>
        <v>36064.64315789474</v>
      </c>
    </row>
    <row r="18" spans="1:9" ht="13.5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27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27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41.25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  <row r="33" ht="13.5">
      <c r="A33" s="25" t="s">
        <v>58</v>
      </c>
    </row>
    <row r="34" ht="13.5">
      <c r="A34" s="25" t="s">
        <v>59</v>
      </c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22">
      <selection activeCell="C39" sqref="C39"/>
    </sheetView>
  </sheetViews>
  <sheetFormatPr defaultColWidth="9.140625" defaultRowHeight="12.75"/>
  <cols>
    <col min="1" max="1" width="50.28125" style="0" customWidth="1"/>
    <col min="3" max="4" width="11.8515625" style="0" customWidth="1"/>
    <col min="5" max="5" width="13.140625" style="0" customWidth="1"/>
    <col min="6" max="7" width="11.8515625" style="0" customWidth="1"/>
    <col min="8" max="8" width="13.7109375" style="0" customWidth="1"/>
    <col min="9" max="9" width="11.851562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3"/>
    </row>
    <row r="2" spans="1:9" ht="13.5">
      <c r="A2" s="22"/>
      <c r="B2" s="22"/>
      <c r="C2" s="22"/>
      <c r="D2" s="22"/>
      <c r="E2" s="24"/>
      <c r="F2" s="22"/>
      <c r="G2" s="22"/>
      <c r="H2" s="22"/>
      <c r="I2" s="22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3"/>
      <c r="C4" s="25" t="s">
        <v>21</v>
      </c>
      <c r="D4" s="25"/>
      <c r="E4" s="25"/>
      <c r="F4" s="22"/>
      <c r="G4" s="22"/>
      <c r="H4" s="22"/>
      <c r="I4" s="22"/>
    </row>
    <row r="5" spans="1:9" ht="12.75">
      <c r="A5" s="68" t="s">
        <v>44</v>
      </c>
      <c r="B5" s="68"/>
      <c r="C5" s="68"/>
      <c r="D5" s="68"/>
      <c r="E5" s="68"/>
      <c r="F5" s="68"/>
      <c r="G5" s="68"/>
      <c r="H5" s="68"/>
      <c r="I5" s="68"/>
    </row>
    <row r="6" spans="1:9" ht="12.75">
      <c r="A6" s="68"/>
      <c r="B6" s="68"/>
      <c r="C6" s="68"/>
      <c r="D6" s="68"/>
      <c r="E6" s="68"/>
      <c r="F6" s="68"/>
      <c r="G6" s="68"/>
      <c r="H6" s="68"/>
      <c r="I6" s="68"/>
    </row>
    <row r="7" spans="1:9" ht="12.75">
      <c r="A7" s="68"/>
      <c r="B7" s="68"/>
      <c r="C7" s="68"/>
      <c r="D7" s="68"/>
      <c r="E7" s="68"/>
      <c r="F7" s="68"/>
      <c r="G7" s="68"/>
      <c r="H7" s="68"/>
      <c r="I7" s="68"/>
    </row>
    <row r="8" spans="1:9" ht="13.5">
      <c r="A8" s="25"/>
      <c r="B8" s="25"/>
      <c r="C8" s="77" t="s">
        <v>64</v>
      </c>
      <c r="D8" s="77"/>
      <c r="E8" s="77"/>
      <c r="F8" s="77"/>
      <c r="G8" s="22"/>
      <c r="H8" s="22"/>
      <c r="I8" s="22"/>
    </row>
    <row r="9" spans="1:9" ht="13.5">
      <c r="A9" s="69" t="s">
        <v>0</v>
      </c>
      <c r="B9" s="69" t="s">
        <v>1</v>
      </c>
      <c r="C9" s="70" t="s">
        <v>30</v>
      </c>
      <c r="D9" s="71"/>
      <c r="E9" s="71"/>
      <c r="F9" s="71"/>
      <c r="G9" s="71"/>
      <c r="H9" s="72"/>
      <c r="I9" s="73" t="s">
        <v>26</v>
      </c>
    </row>
    <row r="10" spans="1:9" ht="13.5">
      <c r="A10" s="69"/>
      <c r="B10" s="69"/>
      <c r="C10" s="74" t="s">
        <v>43</v>
      </c>
      <c r="D10" s="74" t="s">
        <v>29</v>
      </c>
      <c r="E10" s="76" t="s">
        <v>25</v>
      </c>
      <c r="F10" s="76"/>
      <c r="G10" s="76"/>
      <c r="H10" s="76"/>
      <c r="I10" s="73"/>
    </row>
    <row r="11" spans="1:9" ht="207">
      <c r="A11" s="69"/>
      <c r="B11" s="69"/>
      <c r="C11" s="75"/>
      <c r="D11" s="75"/>
      <c r="E11" s="58" t="s">
        <v>22</v>
      </c>
      <c r="F11" s="58" t="s">
        <v>23</v>
      </c>
      <c r="G11" s="58" t="s">
        <v>27</v>
      </c>
      <c r="H11" s="58" t="s">
        <v>28</v>
      </c>
      <c r="I11" s="73"/>
    </row>
    <row r="12" spans="1:9" ht="27">
      <c r="A12" s="27" t="s">
        <v>2</v>
      </c>
      <c r="B12" s="28" t="s">
        <v>3</v>
      </c>
      <c r="C12" s="47">
        <f>(январь!C13+февраль!C13+Март!C13+апрель!C13+май!C13+июнь!C13+июль!C13+август!C13+сент!C13+окт!C13)/10</f>
        <v>13</v>
      </c>
      <c r="D12" s="30">
        <v>120.9</v>
      </c>
      <c r="E12" s="48">
        <f>'январь-май'!E13+июнь!E13+июль!E13+август!E13+сент!E13+окт!E13</f>
        <v>27187.82651</v>
      </c>
      <c r="F12" s="48">
        <f>'январь-май'!F13+июнь!F13+июль!F13+август!F13+сент!F13+окт!F13</f>
        <v>0</v>
      </c>
      <c r="G12" s="48">
        <f>'январь-май'!G13+июнь!G13+июль!G13+август!G13+сент!G13+окт!G13</f>
        <v>3135.9555599999994</v>
      </c>
      <c r="H12" s="48">
        <f>E12+F12+G12</f>
        <v>30323.782069999997</v>
      </c>
      <c r="I12" s="31">
        <f>H12/D12*1000/10</f>
        <v>25081.70559966914</v>
      </c>
    </row>
    <row r="13" spans="1:9" ht="27">
      <c r="A13" s="27" t="s">
        <v>4</v>
      </c>
      <c r="B13" s="28" t="s">
        <v>5</v>
      </c>
      <c r="C13" s="47">
        <f>(январь!C14+февраль!C14+Март!C14+апрель!C14+май!C14+июнь!C14+июль!C14+август!C14+сент!C14+окт!C14)/10</f>
        <v>107.2</v>
      </c>
      <c r="D13" s="30">
        <f>D14+D15</f>
        <v>321.7</v>
      </c>
      <c r="E13" s="30">
        <f>E14+E15</f>
        <v>100002.25941</v>
      </c>
      <c r="F13" s="30">
        <f>F14+F15</f>
        <v>50.735609999999994</v>
      </c>
      <c r="G13" s="30">
        <f>G14+G15</f>
        <v>7496.99406</v>
      </c>
      <c r="H13" s="30">
        <f>H14+H15</f>
        <v>107549.98908</v>
      </c>
      <c r="I13" s="31">
        <f>H13/D13*1000/10</f>
        <v>33431.765334162264</v>
      </c>
    </row>
    <row r="14" spans="1:9" ht="27">
      <c r="A14" s="27" t="s">
        <v>6</v>
      </c>
      <c r="B14" s="28" t="s">
        <v>7</v>
      </c>
      <c r="C14" s="47">
        <f>(январь!C15+февраль!C15+Март!C15+апрель!C15+май!C15+июнь!C15+июль!C15+август!C15+сент!C15+окт!C15)/10</f>
        <v>6.9</v>
      </c>
      <c r="D14" s="30">
        <v>44.2</v>
      </c>
      <c r="E14" s="48">
        <f>'январь-май'!E15+июнь!E15+июль!E15+август!E15+сент!E15+окт!E15</f>
        <v>10287.03123</v>
      </c>
      <c r="F14" s="48">
        <f>'январь-май'!F15+июнь!F15+июль!F15+август!F15+сент!F15+окт!F15</f>
        <v>45.566379999999995</v>
      </c>
      <c r="G14" s="48">
        <f>'январь-май'!G15+июнь!G15+июль!G15+август!G15+сент!G15+окт!G15</f>
        <v>977.6074099999998</v>
      </c>
      <c r="H14" s="48">
        <f>E14+F14+G14</f>
        <v>11310.205020000001</v>
      </c>
      <c r="I14" s="31">
        <f>H14/D14*1000/10</f>
        <v>25588.699140271496</v>
      </c>
    </row>
    <row r="15" spans="1:9" ht="13.5">
      <c r="A15" s="27" t="s">
        <v>8</v>
      </c>
      <c r="B15" s="28" t="s">
        <v>9</v>
      </c>
      <c r="C15" s="47">
        <f>(январь!C16+февраль!C16+Март!C16+апрель!C16+май!C16+июнь!C16+июль!C16+август!C16+сент!C16+окт!C16)/10</f>
        <v>100.3</v>
      </c>
      <c r="D15" s="30">
        <v>277.5</v>
      </c>
      <c r="E15" s="48">
        <f>'январь-май'!E16+июнь!E16+июль!E16+август!E16+сент!E16+окт!E16</f>
        <v>89715.22817999999</v>
      </c>
      <c r="F15" s="48">
        <f>'январь-май'!F16+июнь!F16+июль!F16+август!F16+сент!F16+окт!F16</f>
        <v>5.16923</v>
      </c>
      <c r="G15" s="48">
        <f>'январь-май'!G16+июнь!G16+июль!G16+август!G16+сент!G16+окт!G16</f>
        <v>6519.38665</v>
      </c>
      <c r="H15" s="48">
        <f>E15+F15+G15</f>
        <v>96239.78405999999</v>
      </c>
      <c r="I15" s="31">
        <f>H15/D15*1000/10</f>
        <v>34681.00326486486</v>
      </c>
    </row>
    <row r="16" spans="1:9" ht="27">
      <c r="A16" s="27" t="s">
        <v>10</v>
      </c>
      <c r="B16" s="28" t="s">
        <v>11</v>
      </c>
      <c r="C16" s="47">
        <f>(январь!C17+февраль!C17+Март!C17+апрель!C17+май!C17+июнь!C17+июль!C17+август!C17+сент!C17+окт!C17)/10</f>
        <v>4.8</v>
      </c>
      <c r="D16" s="30">
        <v>19.6</v>
      </c>
      <c r="E16" s="48">
        <f>'январь-май'!E17+июнь!E17+июль!E17+август!E17+сент!E17+окт!E17</f>
        <v>6067.184990000001</v>
      </c>
      <c r="F16" s="48">
        <f>'январь-май'!F17+июнь!F17+июль!F17+август!F17+сент!F17+окт!F17</f>
        <v>0</v>
      </c>
      <c r="G16" s="48">
        <f>'январь-май'!G17+июнь!G17+июль!G17+август!G17+сент!G17+окт!G17</f>
        <v>500.00316</v>
      </c>
      <c r="H16" s="48">
        <f>E16+F16+G16</f>
        <v>6567.188150000001</v>
      </c>
      <c r="I16" s="31">
        <f>H16/D16*1000/10</f>
        <v>33506.061989795926</v>
      </c>
    </row>
    <row r="17" spans="1:9" ht="13.5">
      <c r="A17" s="34" t="s">
        <v>31</v>
      </c>
      <c r="B17" s="35" t="s">
        <v>12</v>
      </c>
      <c r="C17" s="29"/>
      <c r="D17" s="36"/>
      <c r="E17" s="36"/>
      <c r="F17" s="36"/>
      <c r="G17" s="36"/>
      <c r="H17" s="36"/>
      <c r="I17" s="37"/>
    </row>
    <row r="18" spans="1:9" ht="41.25">
      <c r="A18" s="38" t="s">
        <v>40</v>
      </c>
      <c r="B18" s="35" t="s">
        <v>13</v>
      </c>
      <c r="C18" s="29"/>
      <c r="D18" s="36"/>
      <c r="E18" s="36"/>
      <c r="F18" s="36"/>
      <c r="G18" s="36"/>
      <c r="H18" s="36"/>
      <c r="I18" s="37"/>
    </row>
    <row r="19" spans="1:9" ht="13.5">
      <c r="A19" s="38" t="s">
        <v>32</v>
      </c>
      <c r="B19" s="35" t="s">
        <v>14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33</v>
      </c>
      <c r="B20" s="35" t="s">
        <v>34</v>
      </c>
      <c r="C20" s="29"/>
      <c r="D20" s="36"/>
      <c r="E20" s="36"/>
      <c r="F20" s="36"/>
      <c r="G20" s="36"/>
      <c r="H20" s="36"/>
      <c r="I20" s="37"/>
    </row>
    <row r="21" spans="1:9" ht="27">
      <c r="A21" s="38" t="s">
        <v>41</v>
      </c>
      <c r="B21" s="35" t="s">
        <v>35</v>
      </c>
      <c r="C21" s="29"/>
      <c r="D21" s="36"/>
      <c r="E21" s="36"/>
      <c r="F21" s="36"/>
      <c r="G21" s="36"/>
      <c r="H21" s="36"/>
      <c r="I21" s="37"/>
    </row>
    <row r="22" spans="1:9" ht="13.5">
      <c r="A22" s="38" t="s">
        <v>32</v>
      </c>
      <c r="B22" s="35" t="s">
        <v>36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33</v>
      </c>
      <c r="B23" s="35" t="s">
        <v>37</v>
      </c>
      <c r="C23" s="32"/>
      <c r="D23" s="36"/>
      <c r="E23" s="36"/>
      <c r="F23" s="36"/>
      <c r="G23" s="36"/>
      <c r="H23" s="39"/>
      <c r="I23" s="40"/>
    </row>
    <row r="24" spans="1:9" ht="41.25">
      <c r="A24" s="34" t="s">
        <v>38</v>
      </c>
      <c r="B24" s="35" t="s">
        <v>39</v>
      </c>
      <c r="C24" s="41"/>
      <c r="D24" s="42"/>
      <c r="E24" s="42"/>
      <c r="F24" s="42"/>
      <c r="G24" s="42"/>
      <c r="H24" s="39"/>
      <c r="I24" s="40"/>
    </row>
    <row r="25" spans="1:9" ht="13.5">
      <c r="A25" s="25"/>
      <c r="B25" s="25"/>
      <c r="C25" s="25"/>
      <c r="D25" s="25"/>
      <c r="E25" s="25"/>
      <c r="F25" s="22"/>
      <c r="G25" s="22"/>
      <c r="H25" s="22"/>
      <c r="I25" s="22"/>
    </row>
    <row r="26" spans="1:9" ht="13.5">
      <c r="A26" s="25" t="s">
        <v>15</v>
      </c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16</v>
      </c>
      <c r="B27" s="25"/>
      <c r="C27" s="25"/>
      <c r="D27" s="25" t="s">
        <v>17</v>
      </c>
      <c r="E27" s="25"/>
      <c r="F27" s="22"/>
      <c r="G27" s="22"/>
      <c r="H27" s="22"/>
      <c r="I27" s="22"/>
    </row>
    <row r="28" spans="1:9" ht="13.5">
      <c r="A28" s="25" t="s">
        <v>18</v>
      </c>
      <c r="B28" s="25"/>
      <c r="C28" s="25"/>
      <c r="D28" s="25"/>
      <c r="E28" s="25"/>
      <c r="F28" s="22"/>
      <c r="G28" s="22"/>
      <c r="H28" s="22"/>
      <c r="I28" s="22"/>
    </row>
    <row r="29" spans="1:9" ht="13.5">
      <c r="A29" s="25"/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 t="s">
        <v>19</v>
      </c>
      <c r="B30" s="25"/>
      <c r="C30" s="25"/>
      <c r="D30" s="25" t="s">
        <v>20</v>
      </c>
      <c r="E30" s="25"/>
      <c r="F30" s="22"/>
      <c r="G30" s="22"/>
      <c r="H30" s="22"/>
      <c r="I30" s="22"/>
    </row>
    <row r="32" ht="13.5">
      <c r="A32" s="25" t="s">
        <v>58</v>
      </c>
    </row>
    <row r="33" ht="13.5">
      <c r="A33" s="25" t="s">
        <v>59</v>
      </c>
    </row>
  </sheetData>
  <sheetProtection/>
  <mergeCells count="9">
    <mergeCell ref="A5:I7"/>
    <mergeCell ref="C8:F8"/>
    <mergeCell ref="A9:A11"/>
    <mergeCell ref="B9:B11"/>
    <mergeCell ref="C9:H9"/>
    <mergeCell ref="I9:I11"/>
    <mergeCell ref="C10:C11"/>
    <mergeCell ref="D10:D11"/>
    <mergeCell ref="E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I9" sqref="A1:I16384"/>
    </sheetView>
  </sheetViews>
  <sheetFormatPr defaultColWidth="9.140625" defaultRowHeight="12.75"/>
  <cols>
    <col min="1" max="1" width="35.7109375" style="43" customWidth="1"/>
    <col min="2" max="2" width="8.140625" style="43" customWidth="1"/>
    <col min="3" max="9" width="11.8515625" style="43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68" t="s">
        <v>44</v>
      </c>
      <c r="B6" s="68"/>
      <c r="C6" s="68"/>
      <c r="D6" s="68"/>
      <c r="E6" s="68"/>
      <c r="F6" s="68"/>
      <c r="G6" s="68"/>
      <c r="H6" s="68"/>
      <c r="I6" s="68"/>
    </row>
    <row r="7" spans="1:9" ht="12.75">
      <c r="A7" s="68"/>
      <c r="B7" s="68"/>
      <c r="C7" s="68"/>
      <c r="D7" s="68"/>
      <c r="E7" s="68"/>
      <c r="F7" s="68"/>
      <c r="G7" s="68"/>
      <c r="H7" s="68"/>
      <c r="I7" s="68"/>
    </row>
    <row r="8" spans="1:9" ht="12.75">
      <c r="A8" s="68"/>
      <c r="B8" s="68"/>
      <c r="C8" s="68"/>
      <c r="D8" s="68"/>
      <c r="E8" s="68"/>
      <c r="F8" s="68"/>
      <c r="G8" s="68"/>
      <c r="H8" s="68"/>
      <c r="I8" s="68"/>
    </row>
    <row r="9" spans="1:9" ht="13.5">
      <c r="A9" s="25"/>
      <c r="B9" s="25"/>
      <c r="C9" s="25" t="s">
        <v>45</v>
      </c>
      <c r="D9" s="25"/>
      <c r="E9" s="25"/>
      <c r="F9" s="22"/>
      <c r="G9" s="22"/>
      <c r="H9" s="22"/>
      <c r="I9" s="22"/>
    </row>
    <row r="10" spans="1:9" ht="13.5">
      <c r="A10" s="69" t="s">
        <v>0</v>
      </c>
      <c r="B10" s="69" t="s">
        <v>1</v>
      </c>
      <c r="C10" s="70" t="s">
        <v>30</v>
      </c>
      <c r="D10" s="71"/>
      <c r="E10" s="71"/>
      <c r="F10" s="71"/>
      <c r="G10" s="71"/>
      <c r="H10" s="72"/>
      <c r="I10" s="73" t="s">
        <v>26</v>
      </c>
    </row>
    <row r="11" spans="1:9" ht="13.5">
      <c r="A11" s="69"/>
      <c r="B11" s="69"/>
      <c r="C11" s="74" t="s">
        <v>43</v>
      </c>
      <c r="D11" s="74" t="s">
        <v>29</v>
      </c>
      <c r="E11" s="76" t="s">
        <v>25</v>
      </c>
      <c r="F11" s="76"/>
      <c r="G11" s="76"/>
      <c r="H11" s="76"/>
      <c r="I11" s="73"/>
    </row>
    <row r="12" spans="1:9" ht="151.5">
      <c r="A12" s="69"/>
      <c r="B12" s="69"/>
      <c r="C12" s="75"/>
      <c r="D12" s="75"/>
      <c r="E12" s="26" t="s">
        <v>22</v>
      </c>
      <c r="F12" s="26" t="s">
        <v>23</v>
      </c>
      <c r="G12" s="26" t="s">
        <v>27</v>
      </c>
      <c r="H12" s="26" t="s">
        <v>28</v>
      </c>
      <c r="I12" s="73"/>
    </row>
    <row r="13" spans="1:9" ht="41.25">
      <c r="A13" s="27" t="s">
        <v>2</v>
      </c>
      <c r="B13" s="28" t="s">
        <v>3</v>
      </c>
      <c r="C13" s="29">
        <v>7</v>
      </c>
      <c r="D13" s="30">
        <v>121</v>
      </c>
      <c r="E13" s="30">
        <v>2285.200405</v>
      </c>
      <c r="F13" s="30"/>
      <c r="G13" s="30">
        <v>475.32126</v>
      </c>
      <c r="H13" s="30">
        <f>E13+F13+G13</f>
        <v>2760.521665</v>
      </c>
      <c r="I13" s="31">
        <f>H13/D13*1000</f>
        <v>22814.228636363638</v>
      </c>
    </row>
    <row r="14" spans="1:9" ht="41.25">
      <c r="A14" s="27" t="s">
        <v>4</v>
      </c>
      <c r="B14" s="28" t="s">
        <v>5</v>
      </c>
      <c r="C14" s="32">
        <f aca="true" t="shared" si="0" ref="C14:H14">C15+C16</f>
        <v>77</v>
      </c>
      <c r="D14" s="33">
        <f t="shared" si="0"/>
        <v>328</v>
      </c>
      <c r="E14" s="33">
        <f t="shared" si="0"/>
        <v>9107.06718</v>
      </c>
      <c r="F14" s="33">
        <f t="shared" si="0"/>
        <v>5.819380000000001</v>
      </c>
      <c r="G14" s="33">
        <f t="shared" si="0"/>
        <v>1540.28969</v>
      </c>
      <c r="H14" s="33">
        <f t="shared" si="0"/>
        <v>10653.17625</v>
      </c>
      <c r="I14" s="31">
        <f>H14/D14*1000</f>
        <v>32479.195884146342</v>
      </c>
    </row>
    <row r="15" spans="1:9" ht="27">
      <c r="A15" s="27" t="s">
        <v>6</v>
      </c>
      <c r="B15" s="28" t="s">
        <v>7</v>
      </c>
      <c r="C15" s="29"/>
      <c r="D15" s="33">
        <v>43</v>
      </c>
      <c r="E15" s="33">
        <v>1069.49836</v>
      </c>
      <c r="F15" s="33">
        <v>4.77022</v>
      </c>
      <c r="G15" s="33">
        <v>162.57851</v>
      </c>
      <c r="H15" s="30">
        <f>E15+F15+G15</f>
        <v>1236.8470900000002</v>
      </c>
      <c r="I15" s="31">
        <f>H15/D15*1000</f>
        <v>28763.885813953493</v>
      </c>
    </row>
    <row r="16" spans="1:9" ht="27">
      <c r="A16" s="27" t="s">
        <v>8</v>
      </c>
      <c r="B16" s="28" t="s">
        <v>9</v>
      </c>
      <c r="C16" s="29">
        <v>77</v>
      </c>
      <c r="D16" s="33">
        <v>285</v>
      </c>
      <c r="E16" s="33">
        <v>8037.56882</v>
      </c>
      <c r="F16" s="33">
        <v>1.04916</v>
      </c>
      <c r="G16" s="33">
        <v>1377.71118</v>
      </c>
      <c r="H16" s="30">
        <f>E16+F16+G16</f>
        <v>9416.32916</v>
      </c>
      <c r="I16" s="31">
        <f>H16/D16*1000</f>
        <v>33039.75143859649</v>
      </c>
    </row>
    <row r="17" spans="1:9" ht="41.25">
      <c r="A17" s="27" t="s">
        <v>10</v>
      </c>
      <c r="B17" s="28" t="s">
        <v>11</v>
      </c>
      <c r="C17" s="29">
        <v>3</v>
      </c>
      <c r="D17" s="33">
        <v>20</v>
      </c>
      <c r="E17" s="33">
        <v>526.65767</v>
      </c>
      <c r="F17" s="33"/>
      <c r="G17" s="33">
        <v>86.30346</v>
      </c>
      <c r="H17" s="30">
        <f>E17+F17+G17</f>
        <v>612.96113</v>
      </c>
      <c r="I17" s="31">
        <f>H17/D17*1000</f>
        <v>30648.056500000002</v>
      </c>
    </row>
    <row r="18" spans="1:9" ht="27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54.7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41.25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81" customHeight="1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  <row r="32" spans="1:9" ht="13.5">
      <c r="A32" s="25"/>
      <c r="B32" s="25"/>
      <c r="C32" s="25"/>
      <c r="D32" s="25"/>
      <c r="E32" s="25"/>
      <c r="F32" s="22"/>
      <c r="G32" s="22"/>
      <c r="H32" s="22"/>
      <c r="I32" s="22"/>
    </row>
    <row r="33" spans="1:9" ht="13.5">
      <c r="A33" s="25"/>
      <c r="B33" s="25"/>
      <c r="C33" s="25"/>
      <c r="D33" s="25"/>
      <c r="E33" s="25"/>
      <c r="F33" s="22"/>
      <c r="G33" s="22"/>
      <c r="H33" s="22"/>
      <c r="I33" s="22"/>
    </row>
    <row r="34" spans="1:9" ht="13.5">
      <c r="A34" s="25"/>
      <c r="B34" s="25"/>
      <c r="C34" s="25"/>
      <c r="D34" s="25"/>
      <c r="E34" s="25"/>
      <c r="F34" s="22"/>
      <c r="G34" s="22"/>
      <c r="H34" s="22"/>
      <c r="I34" s="22"/>
    </row>
    <row r="35" spans="1:9" ht="13.5">
      <c r="A35" s="25"/>
      <c r="B35" s="25"/>
      <c r="C35" s="25"/>
      <c r="D35" s="25"/>
      <c r="E35" s="25"/>
      <c r="F35" s="22"/>
      <c r="G35" s="22"/>
      <c r="H35" s="22"/>
      <c r="I35" s="22"/>
    </row>
    <row r="36" spans="1:9" ht="13.5">
      <c r="A36" s="25"/>
      <c r="B36" s="25"/>
      <c r="C36" s="25"/>
      <c r="D36" s="25"/>
      <c r="E36" s="22"/>
      <c r="F36" s="22"/>
      <c r="G36" s="22"/>
      <c r="H36" s="22"/>
      <c r="I36" s="22"/>
    </row>
    <row r="37" spans="1:9" ht="13.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3.5">
      <c r="A38" s="23"/>
      <c r="B38" s="23"/>
      <c r="C38" s="23"/>
      <c r="D38" s="23"/>
      <c r="E38" s="23"/>
      <c r="F38" s="23"/>
      <c r="G38" s="23"/>
      <c r="H38" s="23"/>
      <c r="I38" s="23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4">
      <selection activeCell="A1" sqref="A1:I38"/>
    </sheetView>
  </sheetViews>
  <sheetFormatPr defaultColWidth="9.140625" defaultRowHeight="12.75"/>
  <cols>
    <col min="1" max="1" width="39.28125" style="43" customWidth="1"/>
    <col min="2" max="2" width="4.7109375" style="43" customWidth="1"/>
    <col min="3" max="4" width="10.421875" style="43" customWidth="1"/>
    <col min="5" max="5" width="11.7109375" style="43" customWidth="1"/>
    <col min="6" max="7" width="10.421875" style="43" customWidth="1"/>
    <col min="8" max="8" width="11.57421875" style="43" customWidth="1"/>
    <col min="9" max="9" width="14.421875" style="43" bestFit="1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68" t="s">
        <v>44</v>
      </c>
      <c r="B6" s="68"/>
      <c r="C6" s="68"/>
      <c r="D6" s="68"/>
      <c r="E6" s="68"/>
      <c r="F6" s="68"/>
      <c r="G6" s="68"/>
      <c r="H6" s="68"/>
      <c r="I6" s="68"/>
    </row>
    <row r="7" spans="1:9" ht="12.75">
      <c r="A7" s="68"/>
      <c r="B7" s="68"/>
      <c r="C7" s="68"/>
      <c r="D7" s="68"/>
      <c r="E7" s="68"/>
      <c r="F7" s="68"/>
      <c r="G7" s="68"/>
      <c r="H7" s="68"/>
      <c r="I7" s="68"/>
    </row>
    <row r="8" spans="1:9" ht="12.75">
      <c r="A8" s="68"/>
      <c r="B8" s="68"/>
      <c r="C8" s="68"/>
      <c r="D8" s="68"/>
      <c r="E8" s="68"/>
      <c r="F8" s="68"/>
      <c r="G8" s="68"/>
      <c r="H8" s="68"/>
      <c r="I8" s="68"/>
    </row>
    <row r="9" spans="1:9" ht="13.5">
      <c r="A9" s="25"/>
      <c r="B9" s="25"/>
      <c r="C9" s="77" t="s">
        <v>46</v>
      </c>
      <c r="D9" s="77"/>
      <c r="E9" s="77"/>
      <c r="F9" s="77"/>
      <c r="G9" s="22"/>
      <c r="H9" s="22"/>
      <c r="I9" s="22"/>
    </row>
    <row r="10" spans="1:9" ht="13.5">
      <c r="A10" s="69" t="s">
        <v>0</v>
      </c>
      <c r="B10" s="69" t="s">
        <v>1</v>
      </c>
      <c r="C10" s="70" t="s">
        <v>30</v>
      </c>
      <c r="D10" s="71"/>
      <c r="E10" s="71"/>
      <c r="F10" s="71"/>
      <c r="G10" s="71"/>
      <c r="H10" s="72"/>
      <c r="I10" s="73" t="s">
        <v>26</v>
      </c>
    </row>
    <row r="11" spans="1:9" ht="13.5">
      <c r="A11" s="69"/>
      <c r="B11" s="69"/>
      <c r="C11" s="74" t="s">
        <v>43</v>
      </c>
      <c r="D11" s="74" t="s">
        <v>29</v>
      </c>
      <c r="E11" s="76" t="s">
        <v>25</v>
      </c>
      <c r="F11" s="76"/>
      <c r="G11" s="76"/>
      <c r="H11" s="76"/>
      <c r="I11" s="73"/>
    </row>
    <row r="12" spans="1:9" ht="165">
      <c r="A12" s="69"/>
      <c r="B12" s="69"/>
      <c r="C12" s="75"/>
      <c r="D12" s="75"/>
      <c r="E12" s="26" t="s">
        <v>22</v>
      </c>
      <c r="F12" s="26" t="s">
        <v>23</v>
      </c>
      <c r="G12" s="26" t="s">
        <v>27</v>
      </c>
      <c r="H12" s="26" t="s">
        <v>28</v>
      </c>
      <c r="I12" s="73"/>
    </row>
    <row r="13" spans="1:9" ht="27">
      <c r="A13" s="27" t="s">
        <v>2</v>
      </c>
      <c r="B13" s="28" t="s">
        <v>3</v>
      </c>
      <c r="C13" s="30">
        <f>(январь!C13+февраль!C13)/2</f>
        <v>6</v>
      </c>
      <c r="D13" s="30">
        <v>120.5</v>
      </c>
      <c r="E13" s="30">
        <f>январь!E13+февраль!E13</f>
        <v>4771.984974999999</v>
      </c>
      <c r="F13" s="30">
        <f>январь!F13+февраль!F13</f>
        <v>0</v>
      </c>
      <c r="G13" s="30">
        <f>январь!G13+февраль!G13</f>
        <v>989.8485499999999</v>
      </c>
      <c r="H13" s="30">
        <f>E13+F13+G13</f>
        <v>5761.833524999999</v>
      </c>
      <c r="I13" s="31">
        <f>H13/D13*1000/2</f>
        <v>23908.0229253112</v>
      </c>
    </row>
    <row r="14" spans="1:9" ht="41.25">
      <c r="A14" s="27" t="s">
        <v>4</v>
      </c>
      <c r="B14" s="28" t="s">
        <v>5</v>
      </c>
      <c r="C14" s="30">
        <f aca="true" t="shared" si="0" ref="C14:H14">C15+C16</f>
        <v>77.5</v>
      </c>
      <c r="D14" s="30">
        <f t="shared" si="0"/>
        <v>328.5</v>
      </c>
      <c r="E14" s="30">
        <f t="shared" si="0"/>
        <v>18256.2269</v>
      </c>
      <c r="F14" s="30">
        <f t="shared" si="0"/>
        <v>11.511819999999998</v>
      </c>
      <c r="G14" s="30">
        <f t="shared" si="0"/>
        <v>2604.82316</v>
      </c>
      <c r="H14" s="33">
        <f t="shared" si="0"/>
        <v>20872.56188</v>
      </c>
      <c r="I14" s="31">
        <f>H14/D14*1000/2</f>
        <v>31769.500578386607</v>
      </c>
    </row>
    <row r="15" spans="1:9" ht="27">
      <c r="A15" s="27" t="s">
        <v>6</v>
      </c>
      <c r="B15" s="28" t="s">
        <v>7</v>
      </c>
      <c r="C15" s="30">
        <f>(январь!C15+февраль!C15)/2</f>
        <v>0.5</v>
      </c>
      <c r="D15" s="30">
        <f>(январь!D15+февраль!D15)/2</f>
        <v>43.5</v>
      </c>
      <c r="E15" s="30">
        <f>январь!E15+февраль!E15</f>
        <v>2064.58843</v>
      </c>
      <c r="F15" s="30">
        <f>январь!F15+февраль!F15</f>
        <v>9.567219999999999</v>
      </c>
      <c r="G15" s="30">
        <f>январь!G15+февраль!G15</f>
        <v>339.14695</v>
      </c>
      <c r="H15" s="30">
        <f>E15+F15+G15</f>
        <v>2413.3025999999995</v>
      </c>
      <c r="I15" s="31">
        <f>H15/D15*1000/2</f>
        <v>27739.11034482758</v>
      </c>
    </row>
    <row r="16" spans="1:9" ht="27">
      <c r="A16" s="27" t="s">
        <v>8</v>
      </c>
      <c r="B16" s="28" t="s">
        <v>9</v>
      </c>
      <c r="C16" s="30">
        <f>(январь!C16+февраль!C16)/2</f>
        <v>77</v>
      </c>
      <c r="D16" s="30">
        <f>(январь!D16+февраль!D16)/2</f>
        <v>285</v>
      </c>
      <c r="E16" s="30">
        <f>январь!E16+февраль!E16</f>
        <v>16191.638470000002</v>
      </c>
      <c r="F16" s="30">
        <f>январь!F16+февраль!F16</f>
        <v>1.9446</v>
      </c>
      <c r="G16" s="30">
        <f>январь!G16+февраль!G16</f>
        <v>2265.67621</v>
      </c>
      <c r="H16" s="30">
        <f>E16+F16+G16</f>
        <v>18459.259280000002</v>
      </c>
      <c r="I16" s="31">
        <f>H16/D16*1000/2</f>
        <v>32384.665403508778</v>
      </c>
    </row>
    <row r="17" spans="1:9" ht="27">
      <c r="A17" s="27" t="s">
        <v>10</v>
      </c>
      <c r="B17" s="28" t="s">
        <v>11</v>
      </c>
      <c r="C17" s="30">
        <f>(январь!C17+февраль!C17)/2</f>
        <v>3</v>
      </c>
      <c r="D17" s="30">
        <f>(январь!D17+февраль!D17)/2</f>
        <v>21</v>
      </c>
      <c r="E17" s="30">
        <f>январь!E17+февраль!E17</f>
        <v>1092.49069</v>
      </c>
      <c r="F17" s="30">
        <f>январь!F17+февраль!F17</f>
        <v>0</v>
      </c>
      <c r="G17" s="30">
        <f>январь!G17+февраль!G17</f>
        <v>159.65605</v>
      </c>
      <c r="H17" s="30">
        <f>E17+F17+G17</f>
        <v>1252.1467400000001</v>
      </c>
      <c r="I17" s="31">
        <f>H17/D17*1000/2</f>
        <v>29813.01761904762</v>
      </c>
    </row>
    <row r="18" spans="1:9" ht="27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54.7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41.25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54.75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  <row r="32" spans="1:9" ht="13.5">
      <c r="A32" s="25"/>
      <c r="B32" s="25"/>
      <c r="C32" s="25"/>
      <c r="D32" s="25"/>
      <c r="E32" s="25"/>
      <c r="F32" s="22"/>
      <c r="G32" s="22"/>
      <c r="H32" s="22"/>
      <c r="I32" s="22"/>
    </row>
    <row r="33" spans="1:9" ht="13.5">
      <c r="A33" s="25"/>
      <c r="B33" s="25"/>
      <c r="C33" s="25"/>
      <c r="D33" s="25"/>
      <c r="E33" s="25"/>
      <c r="F33" s="22"/>
      <c r="G33" s="22"/>
      <c r="H33" s="22"/>
      <c r="I33" s="22"/>
    </row>
    <row r="34" spans="1:9" ht="13.5">
      <c r="A34" s="25"/>
      <c r="B34" s="25"/>
      <c r="C34" s="25"/>
      <c r="D34" s="25"/>
      <c r="E34" s="25"/>
      <c r="F34" s="22"/>
      <c r="G34" s="22"/>
      <c r="H34" s="22"/>
      <c r="I34" s="22"/>
    </row>
    <row r="35" spans="1:9" ht="13.5">
      <c r="A35" s="25"/>
      <c r="B35" s="25"/>
      <c r="C35" s="25"/>
      <c r="D35" s="25"/>
      <c r="E35" s="25"/>
      <c r="F35" s="22"/>
      <c r="G35" s="22"/>
      <c r="H35" s="22"/>
      <c r="I35" s="22"/>
    </row>
    <row r="36" spans="1:9" ht="13.5">
      <c r="A36" s="25"/>
      <c r="B36" s="25"/>
      <c r="C36" s="25"/>
      <c r="D36" s="25"/>
      <c r="E36" s="22"/>
      <c r="F36" s="22"/>
      <c r="G36" s="22"/>
      <c r="H36" s="22"/>
      <c r="I36" s="22"/>
    </row>
    <row r="37" spans="1:9" ht="13.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3.5">
      <c r="A38" s="23"/>
      <c r="B38" s="23"/>
      <c r="C38" s="23"/>
      <c r="D38" s="23"/>
      <c r="E38" s="23"/>
      <c r="F38" s="23"/>
      <c r="G38" s="23"/>
      <c r="H38" s="23"/>
      <c r="I38" s="23"/>
    </row>
  </sheetData>
  <sheetProtection/>
  <mergeCells count="9">
    <mergeCell ref="A6:I8"/>
    <mergeCell ref="A10:A12"/>
    <mergeCell ref="B10:B12"/>
    <mergeCell ref="C10:H10"/>
    <mergeCell ref="I10:I12"/>
    <mergeCell ref="C11:C12"/>
    <mergeCell ref="D11:D12"/>
    <mergeCell ref="E11:H11"/>
    <mergeCell ref="C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1" sqref="A1:I31"/>
    </sheetView>
  </sheetViews>
  <sheetFormatPr defaultColWidth="9.140625" defaultRowHeight="12.75"/>
  <cols>
    <col min="1" max="1" width="35.7109375" style="43" customWidth="1"/>
    <col min="2" max="2" width="8.140625" style="43" customWidth="1"/>
    <col min="3" max="9" width="11.8515625" style="43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68" t="s">
        <v>44</v>
      </c>
      <c r="B6" s="68"/>
      <c r="C6" s="68"/>
      <c r="D6" s="68"/>
      <c r="E6" s="68"/>
      <c r="F6" s="68"/>
      <c r="G6" s="68"/>
      <c r="H6" s="68"/>
      <c r="I6" s="68"/>
    </row>
    <row r="7" spans="1:9" ht="12.75">
      <c r="A7" s="68"/>
      <c r="B7" s="68"/>
      <c r="C7" s="68"/>
      <c r="D7" s="68"/>
      <c r="E7" s="68"/>
      <c r="F7" s="68"/>
      <c r="G7" s="68"/>
      <c r="H7" s="68"/>
      <c r="I7" s="68"/>
    </row>
    <row r="8" spans="1:9" ht="12.75">
      <c r="A8" s="68"/>
      <c r="B8" s="68"/>
      <c r="C8" s="68"/>
      <c r="D8" s="68"/>
      <c r="E8" s="68"/>
      <c r="F8" s="68"/>
      <c r="G8" s="68"/>
      <c r="H8" s="68"/>
      <c r="I8" s="68"/>
    </row>
    <row r="9" spans="1:9" ht="13.5">
      <c r="A9" s="25"/>
      <c r="B9" s="25"/>
      <c r="C9" s="25" t="s">
        <v>47</v>
      </c>
      <c r="D9" s="25"/>
      <c r="E9" s="25"/>
      <c r="F9" s="22"/>
      <c r="G9" s="22"/>
      <c r="H9" s="22"/>
      <c r="I9" s="22"/>
    </row>
    <row r="10" spans="1:9" ht="13.5">
      <c r="A10" s="69" t="s">
        <v>0</v>
      </c>
      <c r="B10" s="69" t="s">
        <v>1</v>
      </c>
      <c r="C10" s="70" t="s">
        <v>30</v>
      </c>
      <c r="D10" s="71"/>
      <c r="E10" s="71"/>
      <c r="F10" s="71"/>
      <c r="G10" s="71"/>
      <c r="H10" s="72"/>
      <c r="I10" s="73" t="s">
        <v>26</v>
      </c>
    </row>
    <row r="11" spans="1:9" ht="54.75" customHeight="1">
      <c r="A11" s="69"/>
      <c r="B11" s="69"/>
      <c r="C11" s="74" t="s">
        <v>43</v>
      </c>
      <c r="D11" s="74" t="s">
        <v>29</v>
      </c>
      <c r="E11" s="76" t="s">
        <v>25</v>
      </c>
      <c r="F11" s="76"/>
      <c r="G11" s="76"/>
      <c r="H11" s="76"/>
      <c r="I11" s="73"/>
    </row>
    <row r="12" spans="1:9" ht="151.5">
      <c r="A12" s="69"/>
      <c r="B12" s="69"/>
      <c r="C12" s="75"/>
      <c r="D12" s="75"/>
      <c r="E12" s="44" t="s">
        <v>22</v>
      </c>
      <c r="F12" s="44" t="s">
        <v>23</v>
      </c>
      <c r="G12" s="44" t="s">
        <v>27</v>
      </c>
      <c r="H12" s="44" t="s">
        <v>28</v>
      </c>
      <c r="I12" s="73"/>
    </row>
    <row r="13" spans="1:9" ht="41.25">
      <c r="A13" s="27" t="s">
        <v>2</v>
      </c>
      <c r="B13" s="28" t="s">
        <v>3</v>
      </c>
      <c r="C13" s="29">
        <v>7</v>
      </c>
      <c r="D13" s="30">
        <v>121</v>
      </c>
      <c r="E13" s="30">
        <v>2567.59314</v>
      </c>
      <c r="F13" s="30"/>
      <c r="G13" s="30">
        <v>450.12929</v>
      </c>
      <c r="H13" s="30">
        <f>E13+F13+G13</f>
        <v>3017.72243</v>
      </c>
      <c r="I13" s="31">
        <f>H13/D13*1000</f>
        <v>24939.854793388426</v>
      </c>
    </row>
    <row r="14" spans="1:9" ht="41.25">
      <c r="A14" s="27" t="s">
        <v>4</v>
      </c>
      <c r="B14" s="28" t="s">
        <v>5</v>
      </c>
      <c r="C14" s="32">
        <f aca="true" t="shared" si="0" ref="C14:H14">C15+C16</f>
        <v>84</v>
      </c>
      <c r="D14" s="33">
        <f t="shared" si="0"/>
        <v>327</v>
      </c>
      <c r="E14" s="33">
        <f t="shared" si="0"/>
        <v>9568.53725</v>
      </c>
      <c r="F14" s="33">
        <f t="shared" si="0"/>
        <v>2.55587</v>
      </c>
      <c r="G14" s="33">
        <f t="shared" si="0"/>
        <v>1226.0275</v>
      </c>
      <c r="H14" s="33">
        <f t="shared" si="0"/>
        <v>10797.120620000002</v>
      </c>
      <c r="I14" s="31">
        <f>H14/D14*1000</f>
        <v>33018.71749235474</v>
      </c>
    </row>
    <row r="15" spans="1:9" ht="27">
      <c r="A15" s="27" t="s">
        <v>6</v>
      </c>
      <c r="B15" s="28" t="s">
        <v>7</v>
      </c>
      <c r="C15" s="29">
        <v>3</v>
      </c>
      <c r="D15" s="33">
        <v>43</v>
      </c>
      <c r="E15" s="33">
        <v>1079.01982</v>
      </c>
      <c r="F15" s="33">
        <v>1.58657</v>
      </c>
      <c r="G15" s="33">
        <v>167.10457</v>
      </c>
      <c r="H15" s="30">
        <f>E15+F15+G15</f>
        <v>1247.71096</v>
      </c>
      <c r="I15" s="31">
        <f>H15/D15*1000</f>
        <v>29016.53395348837</v>
      </c>
    </row>
    <row r="16" spans="1:9" ht="27">
      <c r="A16" s="27" t="s">
        <v>8</v>
      </c>
      <c r="B16" s="28" t="s">
        <v>9</v>
      </c>
      <c r="C16" s="29">
        <v>81</v>
      </c>
      <c r="D16" s="33">
        <v>284</v>
      </c>
      <c r="E16" s="33">
        <v>8489.51743</v>
      </c>
      <c r="F16" s="33">
        <v>0.9693</v>
      </c>
      <c r="G16" s="33">
        <v>1058.92293</v>
      </c>
      <c r="H16" s="30">
        <f>E16+F16+G16</f>
        <v>9549.409660000001</v>
      </c>
      <c r="I16" s="31">
        <f>H16/D16*1000</f>
        <v>33624.68190140846</v>
      </c>
    </row>
    <row r="17" spans="1:9" ht="41.25">
      <c r="A17" s="27" t="s">
        <v>10</v>
      </c>
      <c r="B17" s="28" t="s">
        <v>11</v>
      </c>
      <c r="C17" s="29">
        <v>3</v>
      </c>
      <c r="D17" s="33">
        <v>20</v>
      </c>
      <c r="E17" s="33">
        <v>554.60076</v>
      </c>
      <c r="F17" s="33"/>
      <c r="G17" s="33">
        <v>88.55629</v>
      </c>
      <c r="H17" s="30">
        <f>E17+F17+G17</f>
        <v>643.15705</v>
      </c>
      <c r="I17" s="31">
        <f>H17/D17*1000</f>
        <v>32157.852500000005</v>
      </c>
    </row>
    <row r="18" spans="1:9" ht="27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54.7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41.25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54.75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  <row r="32" spans="1:9" ht="13.5">
      <c r="A32" s="25"/>
      <c r="B32" s="25"/>
      <c r="C32" s="25"/>
      <c r="D32" s="25"/>
      <c r="E32" s="25"/>
      <c r="F32" s="22"/>
      <c r="G32" s="22"/>
      <c r="H32" s="22"/>
      <c r="I32" s="22"/>
    </row>
    <row r="33" spans="1:9" ht="13.5">
      <c r="A33" s="25"/>
      <c r="B33" s="25"/>
      <c r="C33" s="25"/>
      <c r="D33" s="25"/>
      <c r="E33" s="25"/>
      <c r="F33" s="22"/>
      <c r="G33" s="22"/>
      <c r="H33" s="22"/>
      <c r="I33" s="22"/>
    </row>
    <row r="34" spans="1:9" ht="13.5">
      <c r="A34" s="25"/>
      <c r="B34" s="25"/>
      <c r="C34" s="25"/>
      <c r="D34" s="25"/>
      <c r="E34" s="25"/>
      <c r="F34" s="22"/>
      <c r="G34" s="22"/>
      <c r="H34" s="22"/>
      <c r="I34" s="22"/>
    </row>
    <row r="35" spans="1:9" ht="13.5">
      <c r="A35" s="25"/>
      <c r="B35" s="25"/>
      <c r="C35" s="25"/>
      <c r="D35" s="25"/>
      <c r="E35" s="25"/>
      <c r="F35" s="22"/>
      <c r="G35" s="22"/>
      <c r="H35" s="22"/>
      <c r="I35" s="22"/>
    </row>
    <row r="36" spans="1:9" ht="13.5">
      <c r="A36" s="25"/>
      <c r="B36" s="25"/>
      <c r="C36" s="25"/>
      <c r="D36" s="25"/>
      <c r="E36" s="22"/>
      <c r="F36" s="22"/>
      <c r="G36" s="22"/>
      <c r="H36" s="22"/>
      <c r="I36" s="22"/>
    </row>
    <row r="37" spans="1:9" ht="13.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3.5">
      <c r="A38" s="23"/>
      <c r="B38" s="23"/>
      <c r="C38" s="23"/>
      <c r="D38" s="23"/>
      <c r="E38" s="23"/>
      <c r="F38" s="23"/>
      <c r="G38" s="23"/>
      <c r="H38" s="23"/>
      <c r="I38" s="23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7">
      <selection activeCell="A1" sqref="A1:I31"/>
    </sheetView>
  </sheetViews>
  <sheetFormatPr defaultColWidth="9.140625" defaultRowHeight="12.75"/>
  <cols>
    <col min="1" max="1" width="39.57421875" style="0" customWidth="1"/>
    <col min="4" max="4" width="11.00390625" style="0" customWidth="1"/>
    <col min="5" max="5" width="13.28125" style="0" customWidth="1"/>
    <col min="6" max="7" width="11.00390625" style="0" customWidth="1"/>
    <col min="8" max="8" width="11.8515625" style="0" customWidth="1"/>
    <col min="9" max="9" width="12.42187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68" t="s">
        <v>44</v>
      </c>
      <c r="B6" s="68"/>
      <c r="C6" s="68"/>
      <c r="D6" s="68"/>
      <c r="E6" s="68"/>
      <c r="F6" s="68"/>
      <c r="G6" s="68"/>
      <c r="H6" s="68"/>
      <c r="I6" s="68"/>
    </row>
    <row r="7" spans="1:9" ht="12.75">
      <c r="A7" s="68"/>
      <c r="B7" s="68"/>
      <c r="C7" s="68"/>
      <c r="D7" s="68"/>
      <c r="E7" s="68"/>
      <c r="F7" s="68"/>
      <c r="G7" s="68"/>
      <c r="H7" s="68"/>
      <c r="I7" s="68"/>
    </row>
    <row r="8" spans="1:9" ht="12.75">
      <c r="A8" s="68"/>
      <c r="B8" s="68"/>
      <c r="C8" s="68"/>
      <c r="D8" s="68"/>
      <c r="E8" s="68"/>
      <c r="F8" s="68"/>
      <c r="G8" s="68"/>
      <c r="H8" s="68"/>
      <c r="I8" s="68"/>
    </row>
    <row r="9" spans="1:9" ht="13.5">
      <c r="A9" s="25"/>
      <c r="B9" s="25"/>
      <c r="C9" s="77" t="s">
        <v>48</v>
      </c>
      <c r="D9" s="77"/>
      <c r="E9" s="77"/>
      <c r="F9" s="77"/>
      <c r="G9" s="22"/>
      <c r="H9" s="22"/>
      <c r="I9" s="22"/>
    </row>
    <row r="10" spans="1:9" ht="13.5">
      <c r="A10" s="69" t="s">
        <v>0</v>
      </c>
      <c r="B10" s="69" t="s">
        <v>1</v>
      </c>
      <c r="C10" s="70" t="s">
        <v>30</v>
      </c>
      <c r="D10" s="71"/>
      <c r="E10" s="71"/>
      <c r="F10" s="71"/>
      <c r="G10" s="71"/>
      <c r="H10" s="72"/>
      <c r="I10" s="73" t="s">
        <v>26</v>
      </c>
    </row>
    <row r="11" spans="1:9" ht="13.5">
      <c r="A11" s="69"/>
      <c r="B11" s="69"/>
      <c r="C11" s="74" t="s">
        <v>43</v>
      </c>
      <c r="D11" s="74" t="s">
        <v>29</v>
      </c>
      <c r="E11" s="76" t="s">
        <v>25</v>
      </c>
      <c r="F11" s="76"/>
      <c r="G11" s="76"/>
      <c r="H11" s="76"/>
      <c r="I11" s="73"/>
    </row>
    <row r="12" spans="1:9" ht="165">
      <c r="A12" s="69"/>
      <c r="B12" s="69"/>
      <c r="C12" s="75"/>
      <c r="D12" s="75"/>
      <c r="E12" s="44" t="s">
        <v>22</v>
      </c>
      <c r="F12" s="44" t="s">
        <v>23</v>
      </c>
      <c r="G12" s="44" t="s">
        <v>27</v>
      </c>
      <c r="H12" s="44" t="s">
        <v>28</v>
      </c>
      <c r="I12" s="73"/>
    </row>
    <row r="13" spans="1:9" ht="27">
      <c r="A13" s="27" t="s">
        <v>2</v>
      </c>
      <c r="B13" s="28" t="s">
        <v>3</v>
      </c>
      <c r="C13" s="30">
        <f>(январь!C13+февраль!C13+Март!C13)/3</f>
        <v>6.333333333333333</v>
      </c>
      <c r="D13" s="30">
        <v>120.7</v>
      </c>
      <c r="E13" s="30">
        <f>январь!E13+февраль!E13+Март!E13</f>
        <v>7339.578114999999</v>
      </c>
      <c r="F13" s="30">
        <f>январь!F13+февраль!F13+Март!F13</f>
        <v>0</v>
      </c>
      <c r="G13" s="30">
        <f>январь!G13+февраль!G13+Март!G13</f>
        <v>1439.97784</v>
      </c>
      <c r="H13" s="30">
        <f>E13+F13+G13</f>
        <v>8779.555955</v>
      </c>
      <c r="I13" s="31">
        <f>H13/D13*1000/3</f>
        <v>24246.21915216791</v>
      </c>
    </row>
    <row r="14" spans="1:9" ht="41.25">
      <c r="A14" s="27" t="s">
        <v>4</v>
      </c>
      <c r="B14" s="28" t="s">
        <v>5</v>
      </c>
      <c r="C14" s="30">
        <f>(январь!C14+февраль!C14+Март!C14)/3</f>
        <v>79.66666666666667</v>
      </c>
      <c r="D14" s="30">
        <f>D15+D16</f>
        <v>328</v>
      </c>
      <c r="E14" s="30">
        <f>январь!E14+февраль!E14+Март!E14</f>
        <v>27824.764150000003</v>
      </c>
      <c r="F14" s="30">
        <f>январь!F14+февраль!F14+Март!F14</f>
        <v>14.06769</v>
      </c>
      <c r="G14" s="30">
        <f>январь!G14+февраль!G14+Март!G14</f>
        <v>3830.85066</v>
      </c>
      <c r="H14" s="33">
        <f>H15+H16</f>
        <v>31669.682500000003</v>
      </c>
      <c r="I14" s="31">
        <f>H14/D14*1000/3</f>
        <v>32184.636686991875</v>
      </c>
    </row>
    <row r="15" spans="1:9" ht="27">
      <c r="A15" s="27" t="s">
        <v>6</v>
      </c>
      <c r="B15" s="28" t="s">
        <v>7</v>
      </c>
      <c r="C15" s="30">
        <f>(январь!C15+февраль!C15+Март!C15)/3</f>
        <v>1.3333333333333333</v>
      </c>
      <c r="D15" s="30">
        <v>43.3</v>
      </c>
      <c r="E15" s="30">
        <f>январь!E15+февраль!E15+Март!E15</f>
        <v>3143.6082499999998</v>
      </c>
      <c r="F15" s="30">
        <f>январь!F15+февраль!F15+Март!F15</f>
        <v>11.153789999999999</v>
      </c>
      <c r="G15" s="30">
        <f>январь!G15+февраль!G15+Март!G15</f>
        <v>506.25152</v>
      </c>
      <c r="H15" s="30">
        <f>E15+F15+G15</f>
        <v>3661.0135599999994</v>
      </c>
      <c r="I15" s="31">
        <f>H15/D15*1000/3</f>
        <v>28183.322247882985</v>
      </c>
    </row>
    <row r="16" spans="1:9" ht="27">
      <c r="A16" s="27" t="s">
        <v>8</v>
      </c>
      <c r="B16" s="28" t="s">
        <v>9</v>
      </c>
      <c r="C16" s="30">
        <f>(январь!C16+февраль!C16+Март!C16)/3</f>
        <v>78.33333333333333</v>
      </c>
      <c r="D16" s="30">
        <v>284.7</v>
      </c>
      <c r="E16" s="30">
        <f>январь!E16+февраль!E16+Март!E16</f>
        <v>24681.1559</v>
      </c>
      <c r="F16" s="30">
        <f>январь!F16+февраль!F16+Март!F16</f>
        <v>2.9139</v>
      </c>
      <c r="G16" s="30">
        <f>январь!G16+февраль!G16+Март!G16</f>
        <v>3324.5991400000003</v>
      </c>
      <c r="H16" s="30">
        <f>E16+F16+G16</f>
        <v>28008.668940000003</v>
      </c>
      <c r="I16" s="31">
        <f>H16/D16*1000/3</f>
        <v>32793.19627678258</v>
      </c>
    </row>
    <row r="17" spans="1:9" ht="27">
      <c r="A17" s="27" t="s">
        <v>10</v>
      </c>
      <c r="B17" s="28" t="s">
        <v>11</v>
      </c>
      <c r="C17" s="30">
        <f>(январь!C17+февраль!C17+Март!C17)/3</f>
        <v>3</v>
      </c>
      <c r="D17" s="30">
        <v>20.7</v>
      </c>
      <c r="E17" s="30">
        <f>январь!E17+февраль!E17+Март!E17</f>
        <v>1647.0914500000001</v>
      </c>
      <c r="F17" s="30">
        <f>январь!F17+февраль!F17+Март!F17</f>
        <v>0</v>
      </c>
      <c r="G17" s="30">
        <f>январь!G17+февраль!G17+Март!G17</f>
        <v>248.21233999999998</v>
      </c>
      <c r="H17" s="30">
        <f>E17+F17+G17</f>
        <v>1895.3037900000002</v>
      </c>
      <c r="I17" s="31">
        <f>H17/D17*1000/3</f>
        <v>30520.18985507247</v>
      </c>
    </row>
    <row r="18" spans="1:9" ht="27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54.7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41.25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54.75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  <row r="32" spans="1:9" ht="13.5">
      <c r="A32" s="25"/>
      <c r="B32" s="25"/>
      <c r="C32" s="25"/>
      <c r="D32" s="25"/>
      <c r="E32" s="25"/>
      <c r="F32" s="22"/>
      <c r="G32" s="22"/>
      <c r="H32" s="22"/>
      <c r="I32" s="22"/>
    </row>
    <row r="33" spans="1:9" ht="13.5">
      <c r="A33" s="25"/>
      <c r="B33" s="25"/>
      <c r="C33" s="25"/>
      <c r="D33" s="25"/>
      <c r="E33" s="25"/>
      <c r="F33" s="22"/>
      <c r="G33" s="22"/>
      <c r="H33" s="22"/>
      <c r="I33" s="22"/>
    </row>
    <row r="34" spans="1:9" ht="13.5">
      <c r="A34" s="25"/>
      <c r="B34" s="25"/>
      <c r="C34" s="25"/>
      <c r="D34" s="25"/>
      <c r="E34" s="25"/>
      <c r="F34" s="22"/>
      <c r="G34" s="22"/>
      <c r="H34" s="22"/>
      <c r="I34" s="22"/>
    </row>
    <row r="35" spans="1:9" ht="13.5">
      <c r="A35" s="25"/>
      <c r="B35" s="25"/>
      <c r="C35" s="25"/>
      <c r="D35" s="25"/>
      <c r="E35" s="25"/>
      <c r="F35" s="22"/>
      <c r="G35" s="22"/>
      <c r="H35" s="22"/>
      <c r="I35" s="22"/>
    </row>
    <row r="36" spans="1:9" ht="13.5">
      <c r="A36" s="25"/>
      <c r="B36" s="25"/>
      <c r="C36" s="25"/>
      <c r="D36" s="25"/>
      <c r="E36" s="22"/>
      <c r="F36" s="22"/>
      <c r="G36" s="22"/>
      <c r="H36" s="22"/>
      <c r="I36" s="22"/>
    </row>
    <row r="37" spans="1:9" ht="13.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3.5">
      <c r="A38" s="23"/>
      <c r="B38" s="23"/>
      <c r="C38" s="23"/>
      <c r="D38" s="23"/>
      <c r="E38" s="23"/>
      <c r="F38" s="23"/>
      <c r="G38" s="23"/>
      <c r="H38" s="23"/>
      <c r="I38" s="23"/>
    </row>
  </sheetData>
  <sheetProtection/>
  <mergeCells count="9">
    <mergeCell ref="A6:I8"/>
    <mergeCell ref="C9:F9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32"/>
    </sheetView>
  </sheetViews>
  <sheetFormatPr defaultColWidth="9.140625" defaultRowHeight="12.75"/>
  <cols>
    <col min="1" max="1" width="53.00390625" style="0" customWidth="1"/>
    <col min="2" max="2" width="6.57421875" style="0" customWidth="1"/>
    <col min="3" max="9" width="16.0039062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68" t="s">
        <v>44</v>
      </c>
      <c r="B6" s="68"/>
      <c r="C6" s="68"/>
      <c r="D6" s="68"/>
      <c r="E6" s="68"/>
      <c r="F6" s="68"/>
      <c r="G6" s="68"/>
      <c r="H6" s="68"/>
      <c r="I6" s="68"/>
    </row>
    <row r="7" spans="1:9" ht="12.75">
      <c r="A7" s="68"/>
      <c r="B7" s="68"/>
      <c r="C7" s="68"/>
      <c r="D7" s="68"/>
      <c r="E7" s="68"/>
      <c r="F7" s="68"/>
      <c r="G7" s="68"/>
      <c r="H7" s="68"/>
      <c r="I7" s="68"/>
    </row>
    <row r="8" spans="1:9" ht="12.75">
      <c r="A8" s="68"/>
      <c r="B8" s="68"/>
      <c r="C8" s="68"/>
      <c r="D8" s="68"/>
      <c r="E8" s="68"/>
      <c r="F8" s="68"/>
      <c r="G8" s="68"/>
      <c r="H8" s="68"/>
      <c r="I8" s="68"/>
    </row>
    <row r="9" spans="1:9" ht="13.5">
      <c r="A9" s="25"/>
      <c r="B9" s="25"/>
      <c r="C9" s="25" t="s">
        <v>49</v>
      </c>
      <c r="D9" s="25"/>
      <c r="E9" s="25"/>
      <c r="F9" s="22"/>
      <c r="G9" s="22"/>
      <c r="H9" s="22"/>
      <c r="I9" s="22"/>
    </row>
    <row r="10" spans="1:9" ht="13.5">
      <c r="A10" s="69" t="s">
        <v>0</v>
      </c>
      <c r="B10" s="69" t="s">
        <v>1</v>
      </c>
      <c r="C10" s="70" t="s">
        <v>30</v>
      </c>
      <c r="D10" s="71"/>
      <c r="E10" s="71"/>
      <c r="F10" s="71"/>
      <c r="G10" s="71"/>
      <c r="H10" s="72"/>
      <c r="I10" s="73" t="s">
        <v>26</v>
      </c>
    </row>
    <row r="11" spans="1:9" ht="13.5">
      <c r="A11" s="69"/>
      <c r="B11" s="69"/>
      <c r="C11" s="74" t="s">
        <v>43</v>
      </c>
      <c r="D11" s="74" t="s">
        <v>29</v>
      </c>
      <c r="E11" s="76" t="s">
        <v>25</v>
      </c>
      <c r="F11" s="76"/>
      <c r="G11" s="76"/>
      <c r="H11" s="76"/>
      <c r="I11" s="73"/>
    </row>
    <row r="12" spans="1:9" ht="132.75" customHeight="1">
      <c r="A12" s="69"/>
      <c r="B12" s="69"/>
      <c r="C12" s="75"/>
      <c r="D12" s="75"/>
      <c r="E12" s="45" t="s">
        <v>22</v>
      </c>
      <c r="F12" s="45" t="s">
        <v>23</v>
      </c>
      <c r="G12" s="45" t="s">
        <v>27</v>
      </c>
      <c r="H12" s="45" t="s">
        <v>28</v>
      </c>
      <c r="I12" s="73"/>
    </row>
    <row r="13" spans="1:9" ht="45" customHeight="1">
      <c r="A13" s="27" t="s">
        <v>2</v>
      </c>
      <c r="B13" s="28" t="s">
        <v>3</v>
      </c>
      <c r="C13" s="29">
        <v>5</v>
      </c>
      <c r="D13" s="30">
        <v>122</v>
      </c>
      <c r="E13" s="30">
        <v>2418.45526</v>
      </c>
      <c r="F13" s="30"/>
      <c r="G13" s="30">
        <v>521.95663</v>
      </c>
      <c r="H13" s="30">
        <f>E13+F13+G13</f>
        <v>2940.4118900000003</v>
      </c>
      <c r="I13" s="31">
        <f>H13/D13*1000</f>
        <v>24101.73680327869</v>
      </c>
    </row>
    <row r="14" spans="1:9" ht="45" customHeight="1">
      <c r="A14" s="27" t="s">
        <v>4</v>
      </c>
      <c r="B14" s="28" t="s">
        <v>5</v>
      </c>
      <c r="C14" s="32">
        <v>88</v>
      </c>
      <c r="D14" s="33">
        <f>D15+D16</f>
        <v>326</v>
      </c>
      <c r="E14" s="33">
        <f>E15+E16</f>
        <v>9579.23733</v>
      </c>
      <c r="F14" s="33">
        <f>F15+F16</f>
        <v>20.64901</v>
      </c>
      <c r="G14" s="33">
        <f>G15+G16</f>
        <v>1390.58445</v>
      </c>
      <c r="H14" s="33">
        <f>H15+H16</f>
        <v>10990.47079</v>
      </c>
      <c r="I14" s="31">
        <f>H14/D14*1000</f>
        <v>33713.10058282209</v>
      </c>
    </row>
    <row r="15" spans="1:9" ht="45" customHeight="1">
      <c r="A15" s="27" t="s">
        <v>6</v>
      </c>
      <c r="B15" s="28" t="s">
        <v>7</v>
      </c>
      <c r="C15" s="29">
        <v>5</v>
      </c>
      <c r="D15" s="33">
        <v>42</v>
      </c>
      <c r="E15" s="33">
        <v>1057.06719</v>
      </c>
      <c r="F15" s="33">
        <v>19.67371</v>
      </c>
      <c r="G15" s="33">
        <v>189.48462</v>
      </c>
      <c r="H15" s="30">
        <f>E15+F15+G15</f>
        <v>1266.22552</v>
      </c>
      <c r="I15" s="31">
        <f>H15/D15*1000</f>
        <v>30148.226666666666</v>
      </c>
    </row>
    <row r="16" spans="1:9" ht="45" customHeight="1">
      <c r="A16" s="27" t="s">
        <v>8</v>
      </c>
      <c r="B16" s="28" t="s">
        <v>9</v>
      </c>
      <c r="C16" s="29">
        <v>83</v>
      </c>
      <c r="D16" s="33">
        <v>284</v>
      </c>
      <c r="E16" s="33">
        <v>8522.17014</v>
      </c>
      <c r="F16" s="33">
        <v>0.9753</v>
      </c>
      <c r="G16" s="33">
        <v>1201.09983</v>
      </c>
      <c r="H16" s="30">
        <f>E16+F16+G16</f>
        <v>9724.24527</v>
      </c>
      <c r="I16" s="31">
        <f>H16/D16*1000</f>
        <v>34240.30024647887</v>
      </c>
    </row>
    <row r="17" spans="1:9" ht="45" customHeight="1">
      <c r="A17" s="27" t="s">
        <v>10</v>
      </c>
      <c r="B17" s="28" t="s">
        <v>11</v>
      </c>
      <c r="C17" s="29">
        <v>3</v>
      </c>
      <c r="D17" s="33">
        <v>20</v>
      </c>
      <c r="E17" s="33">
        <v>561.19244</v>
      </c>
      <c r="F17" s="33"/>
      <c r="G17" s="33">
        <v>101.17073</v>
      </c>
      <c r="H17" s="30">
        <f>E17+F17+G17</f>
        <v>662.3631700000001</v>
      </c>
      <c r="I17" s="31">
        <f>H17/D17*1000</f>
        <v>33118.158500000005</v>
      </c>
    </row>
    <row r="18" spans="1:9" ht="45" customHeight="1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45" customHeight="1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45" customHeight="1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45" customHeight="1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45" customHeight="1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45" customHeight="1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45" customHeight="1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45" customHeight="1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2.57421875" style="0" customWidth="1"/>
    <col min="2" max="10" width="13.2812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68" t="s">
        <v>44</v>
      </c>
      <c r="B6" s="68"/>
      <c r="C6" s="68"/>
      <c r="D6" s="68"/>
      <c r="E6" s="68"/>
      <c r="F6" s="68"/>
      <c r="G6" s="68"/>
      <c r="H6" s="68"/>
      <c r="I6" s="68"/>
    </row>
    <row r="7" spans="1:9" ht="12.75">
      <c r="A7" s="68"/>
      <c r="B7" s="68"/>
      <c r="C7" s="68"/>
      <c r="D7" s="68"/>
      <c r="E7" s="68"/>
      <c r="F7" s="68"/>
      <c r="G7" s="68"/>
      <c r="H7" s="68"/>
      <c r="I7" s="68"/>
    </row>
    <row r="8" spans="1:9" ht="12.75">
      <c r="A8" s="68"/>
      <c r="B8" s="68"/>
      <c r="C8" s="68"/>
      <c r="D8" s="68"/>
      <c r="E8" s="68"/>
      <c r="F8" s="68"/>
      <c r="G8" s="68"/>
      <c r="H8" s="68"/>
      <c r="I8" s="68"/>
    </row>
    <row r="9" spans="1:9" ht="13.5">
      <c r="A9" s="25"/>
      <c r="B9" s="25"/>
      <c r="C9" s="77" t="s">
        <v>50</v>
      </c>
      <c r="D9" s="77"/>
      <c r="E9" s="77"/>
      <c r="F9" s="77"/>
      <c r="G9" s="22"/>
      <c r="H9" s="22"/>
      <c r="I9" s="22"/>
    </row>
    <row r="10" spans="1:9" ht="13.5">
      <c r="A10" s="69" t="s">
        <v>0</v>
      </c>
      <c r="B10" s="69" t="s">
        <v>1</v>
      </c>
      <c r="C10" s="70" t="s">
        <v>30</v>
      </c>
      <c r="D10" s="71"/>
      <c r="E10" s="71"/>
      <c r="F10" s="71"/>
      <c r="G10" s="71"/>
      <c r="H10" s="72"/>
      <c r="I10" s="73" t="s">
        <v>26</v>
      </c>
    </row>
    <row r="11" spans="1:9" ht="13.5">
      <c r="A11" s="69"/>
      <c r="B11" s="69"/>
      <c r="C11" s="74" t="s">
        <v>43</v>
      </c>
      <c r="D11" s="74" t="s">
        <v>29</v>
      </c>
      <c r="E11" s="76" t="s">
        <v>25</v>
      </c>
      <c r="F11" s="76"/>
      <c r="G11" s="76"/>
      <c r="H11" s="76"/>
      <c r="I11" s="73"/>
    </row>
    <row r="12" spans="1:9" ht="123.75">
      <c r="A12" s="69"/>
      <c r="B12" s="69"/>
      <c r="C12" s="75"/>
      <c r="D12" s="75"/>
      <c r="E12" s="45" t="s">
        <v>22</v>
      </c>
      <c r="F12" s="45" t="s">
        <v>23</v>
      </c>
      <c r="G12" s="45" t="s">
        <v>27</v>
      </c>
      <c r="H12" s="45" t="s">
        <v>28</v>
      </c>
      <c r="I12" s="73"/>
    </row>
    <row r="13" spans="1:9" ht="27">
      <c r="A13" s="27" t="s">
        <v>2</v>
      </c>
      <c r="B13" s="28" t="s">
        <v>3</v>
      </c>
      <c r="C13" s="47">
        <f>(январь!C13+февраль!C13+Март!C13+апрель!C13)/4</f>
        <v>6</v>
      </c>
      <c r="D13" s="30">
        <v>121</v>
      </c>
      <c r="E13" s="48">
        <v>9758.03702</v>
      </c>
      <c r="F13" s="30">
        <f>январь!F13+февраль!F13+Март!F13+апрель!F13</f>
        <v>0</v>
      </c>
      <c r="G13" s="30">
        <v>1961.93447</v>
      </c>
      <c r="H13" s="30">
        <f>E13+F13+G13</f>
        <v>11719.97149</v>
      </c>
      <c r="I13" s="31">
        <f>H13/D13*1000/4</f>
        <v>24214.817128099174</v>
      </c>
    </row>
    <row r="14" spans="1:9" ht="27">
      <c r="A14" s="27" t="s">
        <v>4</v>
      </c>
      <c r="B14" s="28" t="s">
        <v>5</v>
      </c>
      <c r="C14" s="47">
        <f>(январь!C14+февраль!C14+Март!C14+апрель!C14)/4</f>
        <v>81.75</v>
      </c>
      <c r="D14" s="30">
        <f>D15+D16</f>
        <v>327.5</v>
      </c>
      <c r="E14" s="48">
        <f>январь!E14+февраль!E14+Март!E14+апрель!E14</f>
        <v>37404.001480000006</v>
      </c>
      <c r="F14" s="30">
        <f>январь!F14+февраль!F14+Март!F14+апрель!F14</f>
        <v>34.7167</v>
      </c>
      <c r="G14" s="30">
        <f>январь!G14+февраль!G14+Март!G14+апрель!G14</f>
        <v>5221.43511</v>
      </c>
      <c r="H14" s="33">
        <f>H15+H16</f>
        <v>42660.153289999995</v>
      </c>
      <c r="I14" s="31">
        <f>H14/D14*1000/4</f>
        <v>32565.00251145038</v>
      </c>
    </row>
    <row r="15" spans="1:9" ht="27">
      <c r="A15" s="27" t="s">
        <v>6</v>
      </c>
      <c r="B15" s="28" t="s">
        <v>7</v>
      </c>
      <c r="C15" s="47">
        <f>(январь!C15+февраль!C15+Март!C15+апрель!C15)/4</f>
        <v>2.25</v>
      </c>
      <c r="D15" s="30">
        <v>43</v>
      </c>
      <c r="E15" s="48">
        <f>январь!E15+февраль!E15+Март!E15+апрель!E15</f>
        <v>4200.67544</v>
      </c>
      <c r="F15" s="30">
        <f>январь!F15+февраль!F15+Март!F15+апрель!F15</f>
        <v>30.8275</v>
      </c>
      <c r="G15" s="30">
        <f>январь!G15+февраль!G15+Март!G15+апрель!G15</f>
        <v>695.73614</v>
      </c>
      <c r="H15" s="30">
        <f>E15+F15+G15</f>
        <v>4927.23908</v>
      </c>
      <c r="I15" s="31">
        <f>H15/D15*1000/4</f>
        <v>28646.738837209305</v>
      </c>
    </row>
    <row r="16" spans="1:9" ht="13.5">
      <c r="A16" s="27" t="s">
        <v>8</v>
      </c>
      <c r="B16" s="28" t="s">
        <v>9</v>
      </c>
      <c r="C16" s="47">
        <f>(январь!C16+февраль!C16+Март!C16+апрель!C16)/4</f>
        <v>79.5</v>
      </c>
      <c r="D16" s="30">
        <v>284.5</v>
      </c>
      <c r="E16" s="48">
        <f>январь!E16+февраль!E16+Март!E16+апрель!E16</f>
        <v>33203.32604</v>
      </c>
      <c r="F16" s="30">
        <f>январь!F16+февраль!F16+Март!F16+апрель!F16</f>
        <v>3.8891999999999998</v>
      </c>
      <c r="G16" s="30">
        <f>январь!G16+февраль!G16+Март!G16+апрель!G16</f>
        <v>4525.69897</v>
      </c>
      <c r="H16" s="30">
        <f>E16+F16+G16</f>
        <v>37732.914209999995</v>
      </c>
      <c r="I16" s="31">
        <f>H16/D16*1000/4</f>
        <v>33157.218110720554</v>
      </c>
    </row>
    <row r="17" spans="1:9" ht="27">
      <c r="A17" s="27" t="s">
        <v>10</v>
      </c>
      <c r="B17" s="28" t="s">
        <v>11</v>
      </c>
      <c r="C17" s="47">
        <f>(январь!C17+февраль!C17+Март!C17+апрель!C17)/4</f>
        <v>3</v>
      </c>
      <c r="D17" s="30">
        <v>20.5</v>
      </c>
      <c r="E17" s="48">
        <f>январь!E17+февраль!E17+Март!E17+апрель!E17</f>
        <v>2208.28389</v>
      </c>
      <c r="F17" s="30">
        <f>январь!F17+февраль!F17+Март!F17+апрель!F17</f>
        <v>0</v>
      </c>
      <c r="G17" s="30">
        <f>январь!G17+февраль!G17+Март!G17+апрель!G17</f>
        <v>349.38307</v>
      </c>
      <c r="H17" s="30">
        <f>E17+F17+G17</f>
        <v>2557.66696</v>
      </c>
      <c r="I17" s="31">
        <f>H17/D17*1000/4</f>
        <v>31191.06048780488</v>
      </c>
    </row>
    <row r="18" spans="1:9" ht="13.5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41.2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27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41.25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</sheetData>
  <sheetProtection/>
  <mergeCells count="9">
    <mergeCell ref="A6:I8"/>
    <mergeCell ref="C9:F9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32"/>
    </sheetView>
  </sheetViews>
  <sheetFormatPr defaultColWidth="9.140625" defaultRowHeight="12.75"/>
  <cols>
    <col min="1" max="1" width="53.57421875" style="0" customWidth="1"/>
    <col min="2" max="2" width="19.7109375" style="0" customWidth="1"/>
    <col min="3" max="3" width="13.7109375" style="0" customWidth="1"/>
    <col min="4" max="4" width="12.57421875" style="0" customWidth="1"/>
    <col min="5" max="5" width="14.421875" style="0" customWidth="1"/>
    <col min="6" max="6" width="15.28125" style="0" customWidth="1"/>
    <col min="7" max="7" width="19.7109375" style="0" customWidth="1"/>
    <col min="8" max="8" width="15.00390625" style="0" customWidth="1"/>
    <col min="9" max="9" width="14.5742187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68" t="s">
        <v>44</v>
      </c>
      <c r="B6" s="68"/>
      <c r="C6" s="68"/>
      <c r="D6" s="68"/>
      <c r="E6" s="68"/>
      <c r="F6" s="68"/>
      <c r="G6" s="68"/>
      <c r="H6" s="68"/>
      <c r="I6" s="68"/>
    </row>
    <row r="7" spans="1:9" ht="12.75">
      <c r="A7" s="68"/>
      <c r="B7" s="68"/>
      <c r="C7" s="68"/>
      <c r="D7" s="68"/>
      <c r="E7" s="68"/>
      <c r="F7" s="68"/>
      <c r="G7" s="68"/>
      <c r="H7" s="68"/>
      <c r="I7" s="68"/>
    </row>
    <row r="8" spans="1:9" ht="12.75">
      <c r="A8" s="68"/>
      <c r="B8" s="68"/>
      <c r="C8" s="68"/>
      <c r="D8" s="68"/>
      <c r="E8" s="68"/>
      <c r="F8" s="68"/>
      <c r="G8" s="68"/>
      <c r="H8" s="68"/>
      <c r="I8" s="68"/>
    </row>
    <row r="9" spans="1:9" ht="13.5">
      <c r="A9" s="25"/>
      <c r="B9" s="25"/>
      <c r="C9" s="25" t="s">
        <v>51</v>
      </c>
      <c r="D9" s="25"/>
      <c r="E9" s="25"/>
      <c r="F9" s="22"/>
      <c r="G9" s="22"/>
      <c r="H9" s="22"/>
      <c r="I9" s="22"/>
    </row>
    <row r="10" spans="1:9" ht="13.5">
      <c r="A10" s="69" t="s">
        <v>0</v>
      </c>
      <c r="B10" s="69" t="s">
        <v>1</v>
      </c>
      <c r="C10" s="70" t="s">
        <v>30</v>
      </c>
      <c r="D10" s="71"/>
      <c r="E10" s="71"/>
      <c r="F10" s="71"/>
      <c r="G10" s="71"/>
      <c r="H10" s="72"/>
      <c r="I10" s="73" t="s">
        <v>26</v>
      </c>
    </row>
    <row r="11" spans="1:9" ht="13.5">
      <c r="A11" s="69"/>
      <c r="B11" s="69"/>
      <c r="C11" s="74" t="s">
        <v>43</v>
      </c>
      <c r="D11" s="74" t="s">
        <v>29</v>
      </c>
      <c r="E11" s="76" t="s">
        <v>25</v>
      </c>
      <c r="F11" s="76"/>
      <c r="G11" s="76"/>
      <c r="H11" s="76"/>
      <c r="I11" s="73"/>
    </row>
    <row r="12" spans="1:9" ht="90.75" customHeight="1">
      <c r="A12" s="69"/>
      <c r="B12" s="69"/>
      <c r="C12" s="75"/>
      <c r="D12" s="75"/>
      <c r="E12" s="46" t="s">
        <v>22</v>
      </c>
      <c r="F12" s="46" t="s">
        <v>23</v>
      </c>
      <c r="G12" s="46" t="s">
        <v>27</v>
      </c>
      <c r="H12" s="46" t="s">
        <v>28</v>
      </c>
      <c r="I12" s="73"/>
    </row>
    <row r="13" spans="1:9" ht="27">
      <c r="A13" s="27" t="s">
        <v>2</v>
      </c>
      <c r="B13" s="28" t="s">
        <v>3</v>
      </c>
      <c r="C13" s="29">
        <v>16</v>
      </c>
      <c r="D13" s="30">
        <v>123</v>
      </c>
      <c r="E13" s="30">
        <v>3193.10746</v>
      </c>
      <c r="F13" s="30"/>
      <c r="G13" s="30">
        <v>147.45573</v>
      </c>
      <c r="H13" s="30">
        <f>E13+F13+G13</f>
        <v>3340.5631900000003</v>
      </c>
      <c r="I13" s="31">
        <f>H13/D13*1000</f>
        <v>27159.050325203254</v>
      </c>
    </row>
    <row r="14" spans="1:9" ht="27">
      <c r="A14" s="27" t="s">
        <v>4</v>
      </c>
      <c r="B14" s="28" t="s">
        <v>5</v>
      </c>
      <c r="C14" s="32">
        <v>134</v>
      </c>
      <c r="D14" s="33">
        <f>D15+D16</f>
        <v>324</v>
      </c>
      <c r="E14" s="33">
        <f>E15+E16</f>
        <v>11789.13</v>
      </c>
      <c r="F14" s="33">
        <f>F15+F16</f>
        <v>2.49376</v>
      </c>
      <c r="G14" s="33">
        <f>G15+G16</f>
        <v>464.10557</v>
      </c>
      <c r="H14" s="33">
        <f>H15+H16</f>
        <v>12255.72933</v>
      </c>
      <c r="I14" s="31">
        <f>H14/D14*1000</f>
        <v>37826.32509259259</v>
      </c>
    </row>
    <row r="15" spans="1:9" ht="27">
      <c r="A15" s="27" t="s">
        <v>6</v>
      </c>
      <c r="B15" s="28" t="s">
        <v>7</v>
      </c>
      <c r="C15" s="29">
        <v>3</v>
      </c>
      <c r="D15" s="33">
        <v>44</v>
      </c>
      <c r="E15" s="33">
        <v>1169.59512</v>
      </c>
      <c r="F15" s="33">
        <v>1.60985</v>
      </c>
      <c r="G15" s="33">
        <v>48.08981</v>
      </c>
      <c r="H15" s="30">
        <f>E15+F15+G15</f>
        <v>1219.29478</v>
      </c>
      <c r="I15" s="31">
        <f>H15/D15*1000</f>
        <v>27711.245</v>
      </c>
    </row>
    <row r="16" spans="1:9" ht="13.5">
      <c r="A16" s="27" t="s">
        <v>8</v>
      </c>
      <c r="B16" s="28" t="s">
        <v>9</v>
      </c>
      <c r="C16" s="29">
        <v>131</v>
      </c>
      <c r="D16" s="33">
        <v>280</v>
      </c>
      <c r="E16" s="33">
        <v>10619.53488</v>
      </c>
      <c r="F16" s="33">
        <v>0.88391</v>
      </c>
      <c r="G16" s="33">
        <v>416.01576</v>
      </c>
      <c r="H16" s="30">
        <f>E16+F16+G16</f>
        <v>11036.43455</v>
      </c>
      <c r="I16" s="31">
        <f>H16/D16*1000</f>
        <v>39415.83767857143</v>
      </c>
    </row>
    <row r="17" spans="1:9" ht="27">
      <c r="A17" s="27" t="s">
        <v>10</v>
      </c>
      <c r="B17" s="28" t="s">
        <v>11</v>
      </c>
      <c r="C17" s="29">
        <v>4</v>
      </c>
      <c r="D17" s="33">
        <v>20</v>
      </c>
      <c r="E17" s="33">
        <v>607.5465</v>
      </c>
      <c r="F17" s="33"/>
      <c r="G17" s="33">
        <v>27.78223</v>
      </c>
      <c r="H17" s="30">
        <f>E17+F17+G17</f>
        <v>635.3287300000001</v>
      </c>
      <c r="I17" s="31">
        <f>H17/D17*1000</f>
        <v>31766.436500000003</v>
      </c>
    </row>
    <row r="18" spans="1:9" ht="13.5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41.2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27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41.25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4">
      <selection activeCell="G13" sqref="G13"/>
    </sheetView>
  </sheetViews>
  <sheetFormatPr defaultColWidth="9.140625" defaultRowHeight="12.75"/>
  <cols>
    <col min="1" max="1" width="41.8515625" style="0" customWidth="1"/>
    <col min="3" max="3" width="13.8515625" style="0" customWidth="1"/>
    <col min="4" max="4" width="14.28125" style="0" customWidth="1"/>
    <col min="5" max="5" width="13.8515625" style="0" customWidth="1"/>
    <col min="6" max="6" width="11.140625" style="0" customWidth="1"/>
    <col min="7" max="7" width="14.8515625" style="0" customWidth="1"/>
    <col min="8" max="8" width="17.140625" style="0" customWidth="1"/>
    <col min="9" max="9" width="16.2812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68" t="s">
        <v>44</v>
      </c>
      <c r="B6" s="68"/>
      <c r="C6" s="68"/>
      <c r="D6" s="68"/>
      <c r="E6" s="68"/>
      <c r="F6" s="68"/>
      <c r="G6" s="68"/>
      <c r="H6" s="68"/>
      <c r="I6" s="68"/>
    </row>
    <row r="7" spans="1:9" ht="12.75">
      <c r="A7" s="68"/>
      <c r="B7" s="68"/>
      <c r="C7" s="68"/>
      <c r="D7" s="68"/>
      <c r="E7" s="68"/>
      <c r="F7" s="68"/>
      <c r="G7" s="68"/>
      <c r="H7" s="68"/>
      <c r="I7" s="68"/>
    </row>
    <row r="8" spans="1:9" ht="12.75">
      <c r="A8" s="68"/>
      <c r="B8" s="68"/>
      <c r="C8" s="68"/>
      <c r="D8" s="68"/>
      <c r="E8" s="68"/>
      <c r="F8" s="68"/>
      <c r="G8" s="68"/>
      <c r="H8" s="68"/>
      <c r="I8" s="68"/>
    </row>
    <row r="9" spans="1:9" ht="13.5">
      <c r="A9" s="25"/>
      <c r="B9" s="25"/>
      <c r="C9" s="77" t="s">
        <v>52</v>
      </c>
      <c r="D9" s="77"/>
      <c r="E9" s="77"/>
      <c r="F9" s="77"/>
      <c r="G9" s="22"/>
      <c r="H9" s="22"/>
      <c r="I9" s="22"/>
    </row>
    <row r="10" spans="1:9" ht="13.5">
      <c r="A10" s="69" t="s">
        <v>0</v>
      </c>
      <c r="B10" s="69" t="s">
        <v>1</v>
      </c>
      <c r="C10" s="70" t="s">
        <v>30</v>
      </c>
      <c r="D10" s="71"/>
      <c r="E10" s="71"/>
      <c r="F10" s="71"/>
      <c r="G10" s="71"/>
      <c r="H10" s="72"/>
      <c r="I10" s="73" t="s">
        <v>26</v>
      </c>
    </row>
    <row r="11" spans="1:9" ht="13.5">
      <c r="A11" s="69"/>
      <c r="B11" s="69"/>
      <c r="C11" s="74" t="s">
        <v>43</v>
      </c>
      <c r="D11" s="74" t="s">
        <v>29</v>
      </c>
      <c r="E11" s="76" t="s">
        <v>25</v>
      </c>
      <c r="F11" s="76"/>
      <c r="G11" s="76"/>
      <c r="H11" s="76"/>
      <c r="I11" s="73"/>
    </row>
    <row r="12" spans="1:9" ht="123.75">
      <c r="A12" s="69"/>
      <c r="B12" s="69"/>
      <c r="C12" s="75"/>
      <c r="D12" s="75"/>
      <c r="E12" s="46" t="s">
        <v>22</v>
      </c>
      <c r="F12" s="46" t="s">
        <v>23</v>
      </c>
      <c r="G12" s="46" t="s">
        <v>27</v>
      </c>
      <c r="H12" s="46" t="s">
        <v>28</v>
      </c>
      <c r="I12" s="73"/>
    </row>
    <row r="13" spans="1:9" ht="27">
      <c r="A13" s="27" t="s">
        <v>2</v>
      </c>
      <c r="B13" s="28" t="s">
        <v>3</v>
      </c>
      <c r="C13" s="47">
        <f>(январь!C13+февраль!C13+Март!C13+апрель!C13+май!C13)/5</f>
        <v>8</v>
      </c>
      <c r="D13" s="30">
        <v>121.4</v>
      </c>
      <c r="E13" s="48">
        <f>'январь-апрель'!E13+май!E13</f>
        <v>12951.144479999999</v>
      </c>
      <c r="F13" s="48">
        <f>'январь-апрель'!F13+май!F13</f>
        <v>0</v>
      </c>
      <c r="G13" s="48">
        <f>'январь-апрель'!G13+май!G13</f>
        <v>2109.3902</v>
      </c>
      <c r="H13" s="30">
        <f>E13+F13+G13</f>
        <v>15060.534679999999</v>
      </c>
      <c r="I13" s="31">
        <f>H13/D13*1000/5</f>
        <v>24811.424514003294</v>
      </c>
    </row>
    <row r="14" spans="1:9" ht="41.25">
      <c r="A14" s="27" t="s">
        <v>4</v>
      </c>
      <c r="B14" s="28" t="s">
        <v>5</v>
      </c>
      <c r="C14" s="47">
        <f>(январь!C14+февраль!C14+Март!C14+апрель!C14+май!C14)/5</f>
        <v>92.2</v>
      </c>
      <c r="D14" s="30">
        <f>D15+D16</f>
        <v>326.8</v>
      </c>
      <c r="E14" s="48">
        <f>'январь-апрель'!E14+май!E14</f>
        <v>49193.131480000004</v>
      </c>
      <c r="F14" s="48">
        <f>'январь-апрель'!F14+май!F14</f>
        <v>37.210460000000005</v>
      </c>
      <c r="G14" s="48">
        <f>'январь-апрель'!G14+май!G14</f>
        <v>5685.54068</v>
      </c>
      <c r="H14" s="33">
        <f>H15+H16</f>
        <v>54915.882620000004</v>
      </c>
      <c r="I14" s="31">
        <f>H14/D14*1000/5</f>
        <v>33608.251297429626</v>
      </c>
    </row>
    <row r="15" spans="1:9" ht="27">
      <c r="A15" s="27" t="s">
        <v>6</v>
      </c>
      <c r="B15" s="28" t="s">
        <v>7</v>
      </c>
      <c r="C15" s="47">
        <f>(январь!C15+февраль!C15+Март!C15+апрель!C15+май!C15)/5</f>
        <v>2.4</v>
      </c>
      <c r="D15" s="30">
        <v>43.2</v>
      </c>
      <c r="E15" s="48">
        <f>'январь-апрель'!E15+май!E15</f>
        <v>5370.27056</v>
      </c>
      <c r="F15" s="48">
        <f>'январь-апрель'!F15+май!F15</f>
        <v>32.43735</v>
      </c>
      <c r="G15" s="48">
        <f>'январь-апрель'!G15+май!G15</f>
        <v>743.8259499999999</v>
      </c>
      <c r="H15" s="30">
        <f>E15+F15+G15</f>
        <v>6146.53386</v>
      </c>
      <c r="I15" s="31">
        <f>H15/D15*1000/5</f>
        <v>28456.175277777773</v>
      </c>
    </row>
    <row r="16" spans="1:9" ht="13.5">
      <c r="A16" s="27" t="s">
        <v>8</v>
      </c>
      <c r="B16" s="28" t="s">
        <v>9</v>
      </c>
      <c r="C16" s="47">
        <f>(январь!C16+февраль!C16+Март!C16+апрель!C16+май!C16)/5</f>
        <v>89.8</v>
      </c>
      <c r="D16" s="30">
        <v>283.6</v>
      </c>
      <c r="E16" s="48">
        <f>'январь-апрель'!E16+май!E16</f>
        <v>43822.86092</v>
      </c>
      <c r="F16" s="48">
        <f>'январь-апрель'!F16+май!F16</f>
        <v>4.77311</v>
      </c>
      <c r="G16" s="48">
        <f>'январь-апрель'!G16+май!G16</f>
        <v>4941.714730000001</v>
      </c>
      <c r="H16" s="30">
        <f>E16+F16+G16</f>
        <v>48769.34876</v>
      </c>
      <c r="I16" s="31">
        <f>H16/D16*1000/5</f>
        <v>34393.05272214387</v>
      </c>
    </row>
    <row r="17" spans="1:9" ht="27">
      <c r="A17" s="27" t="s">
        <v>10</v>
      </c>
      <c r="B17" s="28" t="s">
        <v>11</v>
      </c>
      <c r="C17" s="47">
        <f>(январь!C17+февраль!C17+Март!C17+апрель!C17+май!C17)/5</f>
        <v>3.2</v>
      </c>
      <c r="D17" s="30">
        <v>20.4</v>
      </c>
      <c r="E17" s="48">
        <f>'январь-апрель'!E17+май!E17</f>
        <v>2815.83039</v>
      </c>
      <c r="F17" s="48">
        <f>'январь-апрель'!F17+май!F17</f>
        <v>0</v>
      </c>
      <c r="G17" s="48">
        <f>'январь-апрель'!G17+май!G17</f>
        <v>377.1653</v>
      </c>
      <c r="H17" s="30">
        <f>E17+F17+G17</f>
        <v>3192.99569</v>
      </c>
      <c r="I17" s="31">
        <f>H17/D17*1000/5</f>
        <v>31303.879313725494</v>
      </c>
    </row>
    <row r="18" spans="1:9" ht="13.5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41.2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41.25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41.25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</sheetData>
  <sheetProtection/>
  <mergeCells count="9">
    <mergeCell ref="A6:I8"/>
    <mergeCell ref="C9:F9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Бойко</dc:creator>
  <cp:keywords/>
  <dc:description/>
  <cp:lastModifiedBy>1</cp:lastModifiedBy>
  <cp:lastPrinted>2022-11-03T10:00:20Z</cp:lastPrinted>
  <dcterms:created xsi:type="dcterms:W3CDTF">2020-11-05T13:33:42Z</dcterms:created>
  <dcterms:modified xsi:type="dcterms:W3CDTF">2022-11-03T10:00:39Z</dcterms:modified>
  <cp:category/>
  <cp:version/>
  <cp:contentType/>
  <cp:contentStatus/>
</cp:coreProperties>
</file>